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firstSheet="4" activeTab="12"/>
  </bookViews>
  <sheets>
    <sheet name="Экономика" sheetId="6" r:id="rId1"/>
    <sheet name="Жильё" sheetId="7" r:id="rId2"/>
    <sheet name="Транспорт" sheetId="8" r:id="rId3"/>
    <sheet name="Сёла" sheetId="9" r:id="rId4"/>
    <sheet name="Образование" sheetId="10" r:id="rId5"/>
    <sheet name="Культура" sheetId="11" r:id="rId6"/>
    <sheet name="Физкультура" sheetId="12" r:id="rId7"/>
    <sheet name="Соцзащита" sheetId="13" r:id="rId8"/>
    <sheet name="Мунуправление" sheetId="14" r:id="rId9"/>
    <sheet name="ОБЖ" sheetId="15" r:id="rId10"/>
    <sheet name="ФКГС" sheetId="16" r:id="rId11"/>
    <sheet name="Энергосбережение" sheetId="17" r:id="rId12"/>
    <sheet name="Проф.правонарушений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Жильё!$C$1:$C$208</definedName>
    <definedName name="_xlnm._FilterDatabase" localSheetId="4" hidden="1">Образование!$A$7:$U$305</definedName>
    <definedName name="_xlnm.Print_Titles" localSheetId="1">Жильё!$4:$7</definedName>
    <definedName name="_xlnm.Print_Titles" localSheetId="8">Мунуправление!$8:$11</definedName>
    <definedName name="_xlnm.Print_Titles" localSheetId="4">Образование!$5:$7</definedName>
    <definedName name="_xlnm.Print_Titles" localSheetId="12">Проф.правонарушений!$9:$10</definedName>
    <definedName name="_xlnm.Print_Titles" localSheetId="7">Соцзащита!$4:$7</definedName>
    <definedName name="_xlnm.Print_Titles" localSheetId="2">Транспорт!$9:$12</definedName>
    <definedName name="_xlnm.Print_Titles" localSheetId="6">Физкультура!$4:$5</definedName>
    <definedName name="_xlnm.Print_Titles" localSheetId="10">ФКГС!$5:$8</definedName>
    <definedName name="_xlnm.Print_Titles" localSheetId="0">Экономика!$9:$12</definedName>
    <definedName name="_xlnm.Print_Titles" localSheetId="11">Энергосбережение!$9:$12</definedName>
    <definedName name="НВ">#REF!</definedName>
    <definedName name="_xlnm.Print_Area" localSheetId="1">Жильё!$A$1:$J$194</definedName>
    <definedName name="_xlnm.Print_Area" localSheetId="8">Мунуправление!$A$1:$J$154</definedName>
    <definedName name="_xlnm.Print_Area" localSheetId="4">Образование!$A$1:$J$328</definedName>
    <definedName name="_xlnm.Print_Area" localSheetId="12">Проф.правонарушений!$A$1:$J$42</definedName>
    <definedName name="_xlnm.Print_Area" localSheetId="2">Транспорт!$A$1:$M$74</definedName>
    <definedName name="_xlnm.Print_Area" localSheetId="6">Физкультура!$A$1:$J$47</definedName>
    <definedName name="_xlnm.Print_Area" localSheetId="10">ФКГС!$A$1:$L$42</definedName>
    <definedName name="_xlnm.Print_Area" localSheetId="0">Экономика!$A$3:$J$83</definedName>
    <definedName name="_xlnm.Print_Area" localSheetId="11">Энергосбережение!$A$1:$K$49</definedName>
    <definedName name="округлить" localSheetId="1">#REF!</definedName>
    <definedName name="округлить" localSheetId="8">#REF!</definedName>
    <definedName name="округлить" localSheetId="2">#REF!</definedName>
    <definedName name="округлить" localSheetId="10">#REF!</definedName>
    <definedName name="округлить" localSheetId="0">#REF!</definedName>
    <definedName name="округлить" localSheetId="1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P26" i="17" l="1"/>
  <c r="P24" i="17"/>
  <c r="S23" i="17"/>
  <c r="P23" i="17"/>
  <c r="I23" i="17"/>
  <c r="I27" i="17" s="1"/>
  <c r="H23" i="17"/>
  <c r="P21" i="17"/>
  <c r="P19" i="17"/>
  <c r="S18" i="17"/>
  <c r="P18" i="17" s="1"/>
  <c r="I18" i="17"/>
  <c r="H18" i="17"/>
  <c r="H27" i="17" s="1"/>
  <c r="I13" i="17"/>
  <c r="H13" i="17"/>
  <c r="H32" i="16" l="1"/>
  <c r="I29" i="16"/>
  <c r="H29" i="16"/>
  <c r="I23" i="16"/>
  <c r="H23" i="16"/>
  <c r="I22" i="16"/>
  <c r="H22" i="16"/>
  <c r="I21" i="16"/>
  <c r="H21" i="16"/>
  <c r="I20" i="16"/>
  <c r="H20" i="16"/>
  <c r="H19" i="16" s="1"/>
  <c r="I5" i="16"/>
  <c r="H5" i="16"/>
  <c r="G5" i="16"/>
  <c r="F5" i="16"/>
  <c r="E5" i="16"/>
  <c r="C4" i="16"/>
  <c r="B4" i="16"/>
  <c r="A4" i="16"/>
  <c r="H38" i="15" l="1"/>
  <c r="I5" i="15"/>
  <c r="H5" i="15"/>
  <c r="M37" i="14" l="1"/>
  <c r="M110" i="14" s="1"/>
  <c r="M23" i="14"/>
  <c r="I8" i="14"/>
  <c r="H8" i="14"/>
  <c r="G8" i="14"/>
  <c r="F8" i="14"/>
  <c r="E8" i="14"/>
  <c r="C7" i="14"/>
  <c r="B7" i="14"/>
  <c r="A7" i="14"/>
  <c r="L80" i="13" l="1"/>
  <c r="I32" i="13"/>
  <c r="M16" i="13"/>
  <c r="L16" i="13"/>
  <c r="M9" i="13"/>
  <c r="M80" i="13" s="1"/>
  <c r="L9" i="13"/>
  <c r="H40" i="12"/>
  <c r="I31" i="12"/>
  <c r="I39" i="12" s="1"/>
  <c r="H31" i="12"/>
  <c r="H39" i="12" s="1"/>
  <c r="H38" i="12" s="1"/>
  <c r="I26" i="12"/>
  <c r="H26" i="12"/>
  <c r="H17" i="12"/>
  <c r="I17" i="12" s="1"/>
  <c r="I40" i="12" s="1"/>
  <c r="I16" i="12"/>
  <c r="H16" i="12"/>
  <c r="H15" i="12" s="1"/>
  <c r="I12" i="12"/>
  <c r="I11" i="12"/>
  <c r="H11" i="12"/>
  <c r="I7" i="12"/>
  <c r="H7" i="12"/>
  <c r="I38" i="12" l="1"/>
  <c r="B57" i="12" s="1"/>
  <c r="B58" i="12" s="1"/>
  <c r="B59" i="12" s="1"/>
  <c r="B60" i="12" s="1"/>
  <c r="I15" i="12"/>
  <c r="H19" i="11" l="1"/>
  <c r="I299" i="10" l="1"/>
  <c r="I297" i="10"/>
  <c r="I289" i="10"/>
  <c r="H289" i="10"/>
  <c r="I283" i="10"/>
  <c r="H283" i="10"/>
  <c r="I277" i="10"/>
  <c r="H277" i="10"/>
  <c r="I271" i="10"/>
  <c r="H271" i="10"/>
  <c r="I264" i="10"/>
  <c r="H264" i="10"/>
  <c r="I259" i="10"/>
  <c r="H259" i="10"/>
  <c r="I258" i="10"/>
  <c r="H258" i="10"/>
  <c r="I257" i="10"/>
  <c r="H257" i="10"/>
  <c r="I256" i="10"/>
  <c r="H256" i="10"/>
  <c r="I255" i="10"/>
  <c r="I254" i="10" s="1"/>
  <c r="H255" i="10"/>
  <c r="H254" i="10" s="1"/>
  <c r="I247" i="10"/>
  <c r="H247" i="10"/>
  <c r="I239" i="10"/>
  <c r="H239" i="10"/>
  <c r="I234" i="10"/>
  <c r="H234" i="10"/>
  <c r="I229" i="10"/>
  <c r="H229" i="10"/>
  <c r="I224" i="10"/>
  <c r="H224" i="10"/>
  <c r="I223" i="10"/>
  <c r="H223" i="10"/>
  <c r="I222" i="10"/>
  <c r="H222" i="10"/>
  <c r="I221" i="10"/>
  <c r="H221" i="10"/>
  <c r="I220" i="10"/>
  <c r="I219" i="10" s="1"/>
  <c r="H220" i="10"/>
  <c r="H219" i="10" s="1"/>
  <c r="I213" i="10"/>
  <c r="H213" i="10"/>
  <c r="I207" i="10"/>
  <c r="H207" i="10"/>
  <c r="I201" i="10"/>
  <c r="H201" i="10"/>
  <c r="I195" i="10"/>
  <c r="H195" i="10"/>
  <c r="I190" i="10"/>
  <c r="H190" i="10"/>
  <c r="I189" i="10"/>
  <c r="H189" i="10"/>
  <c r="H299" i="10" s="1"/>
  <c r="I188" i="10"/>
  <c r="I298" i="10" s="1"/>
  <c r="H188" i="10"/>
  <c r="H298" i="10" s="1"/>
  <c r="I187" i="10"/>
  <c r="H187" i="10"/>
  <c r="H297" i="10" s="1"/>
  <c r="I186" i="10"/>
  <c r="I296" i="10" s="1"/>
  <c r="I295" i="10" s="1"/>
  <c r="H186" i="10"/>
  <c r="H296" i="10" s="1"/>
  <c r="H185" i="10"/>
  <c r="I183" i="10"/>
  <c r="I181" i="10"/>
  <c r="I173" i="10"/>
  <c r="H173" i="10"/>
  <c r="H171" i="10"/>
  <c r="H168" i="10" s="1"/>
  <c r="I168" i="10"/>
  <c r="I166" i="10"/>
  <c r="I163" i="10" s="1"/>
  <c r="H166" i="10"/>
  <c r="H163" i="10" s="1"/>
  <c r="I162" i="10"/>
  <c r="H162" i="10"/>
  <c r="I161" i="10"/>
  <c r="I160" i="10"/>
  <c r="H160" i="10"/>
  <c r="I159" i="10"/>
  <c r="H159" i="10"/>
  <c r="I158" i="10"/>
  <c r="I152" i="10"/>
  <c r="H152" i="10"/>
  <c r="I147" i="10"/>
  <c r="H147" i="10"/>
  <c r="I142" i="10"/>
  <c r="H142" i="10"/>
  <c r="I140" i="10"/>
  <c r="I137" i="10"/>
  <c r="H137" i="10"/>
  <c r="I135" i="10"/>
  <c r="H135" i="10"/>
  <c r="I132" i="10"/>
  <c r="H132" i="10"/>
  <c r="I131" i="10"/>
  <c r="H131" i="10"/>
  <c r="H183" i="10" s="1"/>
  <c r="I130" i="10"/>
  <c r="I182" i="10" s="1"/>
  <c r="H130" i="10"/>
  <c r="I129" i="10"/>
  <c r="H129" i="10"/>
  <c r="H181" i="10" s="1"/>
  <c r="I128" i="10"/>
  <c r="I180" i="10" s="1"/>
  <c r="I179" i="10" s="1"/>
  <c r="H128" i="10"/>
  <c r="H180" i="10" s="1"/>
  <c r="I118" i="10"/>
  <c r="H118" i="10"/>
  <c r="K118" i="10" s="1"/>
  <c r="I115" i="10"/>
  <c r="H112" i="10"/>
  <c r="I109" i="10"/>
  <c r="H109" i="10"/>
  <c r="I104" i="10"/>
  <c r="H104" i="10"/>
  <c r="I103" i="10"/>
  <c r="I125" i="10" s="1"/>
  <c r="H103" i="10"/>
  <c r="H125" i="10" s="1"/>
  <c r="I102" i="10"/>
  <c r="I124" i="10" s="1"/>
  <c r="H102" i="10"/>
  <c r="H124" i="10" s="1"/>
  <c r="I101" i="10"/>
  <c r="I123" i="10" s="1"/>
  <c r="H101" i="10"/>
  <c r="H123" i="10" s="1"/>
  <c r="I100" i="10"/>
  <c r="I122" i="10" s="1"/>
  <c r="I121" i="10" s="1"/>
  <c r="H100" i="10"/>
  <c r="H122" i="10" s="1"/>
  <c r="H99" i="10"/>
  <c r="I96" i="10"/>
  <c r="I303" i="10" s="1"/>
  <c r="I94" i="10"/>
  <c r="H94" i="10"/>
  <c r="I87" i="10"/>
  <c r="H87" i="10"/>
  <c r="I81" i="10"/>
  <c r="H81" i="10"/>
  <c r="I76" i="10"/>
  <c r="H76" i="10"/>
  <c r="I75" i="10"/>
  <c r="I95" i="10" s="1"/>
  <c r="I302" i="10" s="1"/>
  <c r="H75" i="10"/>
  <c r="H95" i="10" s="1"/>
  <c r="H302" i="10" s="1"/>
  <c r="I73" i="10"/>
  <c r="H73" i="10"/>
  <c r="I67" i="10"/>
  <c r="H67" i="10"/>
  <c r="I61" i="10"/>
  <c r="H61" i="10"/>
  <c r="I56" i="10"/>
  <c r="H56" i="10"/>
  <c r="I55" i="10"/>
  <c r="I97" i="10" s="1"/>
  <c r="I304" i="10" s="1"/>
  <c r="H55" i="10"/>
  <c r="H97" i="10" s="1"/>
  <c r="I54" i="10"/>
  <c r="H54" i="10"/>
  <c r="H96" i="10" s="1"/>
  <c r="H51" i="10"/>
  <c r="I45" i="10"/>
  <c r="H45" i="10"/>
  <c r="I39" i="10"/>
  <c r="H39" i="10"/>
  <c r="I33" i="10"/>
  <c r="H33" i="10"/>
  <c r="I27" i="10"/>
  <c r="H27" i="10"/>
  <c r="I21" i="10"/>
  <c r="H21" i="10"/>
  <c r="I15" i="10"/>
  <c r="H15" i="10"/>
  <c r="I9" i="10"/>
  <c r="H9" i="10"/>
  <c r="H121" i="10" l="1"/>
  <c r="H301" i="10"/>
  <c r="I93" i="10"/>
  <c r="H304" i="10"/>
  <c r="H295" i="10"/>
  <c r="H93" i="10"/>
  <c r="I51" i="10"/>
  <c r="H127" i="10"/>
  <c r="I301" i="10"/>
  <c r="I300" i="10" s="1"/>
  <c r="H115" i="10"/>
  <c r="I127" i="10"/>
  <c r="H161" i="10"/>
  <c r="H158" i="10" s="1"/>
  <c r="I185" i="10"/>
  <c r="I99" i="10"/>
  <c r="H182" i="10" l="1"/>
  <c r="H179" i="10" l="1"/>
  <c r="H303" i="10"/>
  <c r="H300" i="10" s="1"/>
  <c r="K300" i="10" s="1"/>
  <c r="I32" i="9" l="1"/>
  <c r="H32" i="9"/>
  <c r="G61" i="8"/>
  <c r="G60" i="8"/>
  <c r="G58" i="8"/>
  <c r="G56" i="8"/>
  <c r="G45" i="8"/>
  <c r="G44" i="8"/>
  <c r="G65" i="8" s="1"/>
  <c r="G36" i="8"/>
  <c r="G35" i="8" s="1"/>
  <c r="G34" i="8"/>
  <c r="G32" i="8"/>
  <c r="G25" i="8"/>
  <c r="G22" i="8" s="1"/>
  <c r="G19" i="8"/>
  <c r="G17" i="8"/>
  <c r="G39" i="8" s="1"/>
  <c r="G66" i="8" l="1"/>
  <c r="I183" i="7" l="1"/>
  <c r="I182" i="7"/>
  <c r="H182" i="7"/>
  <c r="I175" i="7"/>
  <c r="H175" i="7"/>
  <c r="I163" i="7"/>
  <c r="H163" i="7"/>
  <c r="I153" i="7"/>
  <c r="H153" i="7"/>
  <c r="I141" i="7"/>
  <c r="H141" i="7"/>
  <c r="I126" i="7"/>
  <c r="H126" i="7"/>
  <c r="I111" i="7"/>
  <c r="H111" i="7"/>
  <c r="I102" i="7"/>
  <c r="I99" i="7" s="1"/>
  <c r="H102" i="7"/>
  <c r="H99" i="7"/>
  <c r="I85" i="7"/>
  <c r="H85" i="7"/>
  <c r="I56" i="7"/>
  <c r="H56" i="7"/>
  <c r="I44" i="7"/>
  <c r="H44" i="7"/>
  <c r="I34" i="7"/>
  <c r="H34" i="7"/>
  <c r="I24" i="7"/>
  <c r="I23" i="7" s="1"/>
  <c r="I185" i="7" s="1"/>
  <c r="H24" i="7"/>
  <c r="H23" i="7" s="1"/>
  <c r="H185" i="7" s="1"/>
  <c r="I17" i="7"/>
  <c r="H17" i="7"/>
  <c r="O61" i="6" l="1"/>
  <c r="O54" i="6"/>
  <c r="O46" i="6"/>
  <c r="O31" i="6"/>
</calcChain>
</file>

<file path=xl/sharedStrings.xml><?xml version="1.0" encoding="utf-8"?>
<sst xmlns="http://schemas.openxmlformats.org/spreadsheetml/2006/main" count="5676" uniqueCount="1592">
  <si>
    <t>№</t>
  </si>
  <si>
    <t>Ответственное структурное подразделение ОМСУ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</si>
  <si>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</si>
  <si>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</si>
  <si>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</si>
  <si>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</si>
  <si>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</si>
  <si>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Всего: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</si>
  <si>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</si>
  <si>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</si>
  <si>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</si>
  <si>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</si>
  <si>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X</t>
  </si>
  <si>
    <t>Х</t>
  </si>
  <si>
    <t>2.</t>
  </si>
  <si>
    <t>2.2.</t>
  </si>
  <si>
    <t>7.</t>
  </si>
  <si>
    <t>Управление жилищно-коммунального хозяйства администрации муниципального образования городского округа "Усинск"</t>
  </si>
  <si>
    <t>31.04.2020</t>
  </si>
  <si>
    <t>31.09.2020</t>
  </si>
  <si>
    <t>Рациональное использование энергетических ресурсов</t>
  </si>
  <si>
    <t>V</t>
  </si>
  <si>
    <t xml:space="preserve">Мониторинг по реализации муниципальной программы </t>
  </si>
  <si>
    <t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t>
  </si>
  <si>
    <t>Проблемы, возникшие в ходе реализации мероприятия</t>
  </si>
  <si>
    <t>На данное мероприятие  в 2021 году бюджетные средства не предусмотрены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</si>
  <si>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</si>
  <si>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7 Организация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</si>
  <si>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Контрольное событие: Осуществлены мероприятия по организации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</t>
  </si>
  <si>
    <t>Голенастов В.А.-руководитель Управления жилищно-коммунального хозяйства администрации муниципального образования городского округа "Усинск"</t>
  </si>
  <si>
    <t>Ответственный исполнитель</t>
  </si>
  <si>
    <t>Статус мероприятия,контрольного события</t>
  </si>
  <si>
    <t>Дата наступления и содержания мероприятия, контрольного события в отчетном периоде</t>
  </si>
  <si>
    <t>План</t>
  </si>
  <si>
    <t>Факт</t>
  </si>
  <si>
    <t>Расходы на реализацию  основного мероприятия, мероприятия программы, тыс.руб.</t>
  </si>
  <si>
    <t>Кассовое исполнение на отчетную дату</t>
  </si>
  <si>
    <t xml:space="preserve"> Источник финансирования</t>
  </si>
  <si>
    <t>План на отчетную дату</t>
  </si>
  <si>
    <t>1.</t>
  </si>
  <si>
    <t>Подпрограмма 1 "Стратегическое планирование"</t>
  </si>
  <si>
    <t>Основное мероприятие 1.1. Обеспечение функционирования комплексной системы стратегического планирования</t>
  </si>
  <si>
    <t>Кравчун Л.В., Руководитель управления экономического развития, прогнозирования и инвестиционной политики администрации МО ГО "Усинск"</t>
  </si>
  <si>
    <t xml:space="preserve">Всего:         
в том числе:   
</t>
  </si>
  <si>
    <t xml:space="preserve">Федеральный   
бюджет         
</t>
  </si>
  <si>
    <t>Республиканский
бюджет                                  Республики Коми</t>
  </si>
  <si>
    <t>Местный бюджет</t>
  </si>
  <si>
    <t>Внебюджетные источники</t>
  </si>
  <si>
    <r>
      <t xml:space="preserve">Контрольное событие № 3 </t>
    </r>
    <r>
      <rPr>
        <sz val="16"/>
        <color theme="1"/>
        <rFont val="Times New Roman"/>
        <family val="1"/>
        <charset val="204"/>
      </rPr>
      <t>Формирование отчета главы администрации муниципального образования городского округа - руководителя администрации городского округа "Усинск"  о своей деятельности и деятельности администрации МО ГО "Усинск" за 2022 год</t>
    </r>
  </si>
  <si>
    <r>
      <t xml:space="preserve">Контрольное событие № 5 </t>
    </r>
    <r>
      <rPr>
        <sz val="16"/>
        <color theme="1"/>
        <rFont val="Times New Roman"/>
        <family val="1"/>
        <charset val="204"/>
      </rPr>
      <t>Формирование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сводного годового доклада о ходе реализации и оценке эффективности реализации муниципальных программ</t>
    </r>
  </si>
  <si>
    <r>
      <t xml:space="preserve">Контрольное событие № 6 </t>
    </r>
    <r>
      <rPr>
        <sz val="16"/>
        <color theme="1"/>
        <rFont val="Times New Roman"/>
        <family val="1"/>
        <charset val="204"/>
      </rPr>
      <t xml:space="preserve">Мониторинг реализации муниципальных программ </t>
    </r>
  </si>
  <si>
    <t>Основное мероприятие 1.2. Создание благоприятных условий для повышения инвестиционной активности</t>
  </si>
  <si>
    <t xml:space="preserve">Основное мероприятие 1.3. Создание благоприятных условий для развития конкуренции </t>
  </si>
  <si>
    <r>
      <t>Контрольное событие № 1</t>
    </r>
    <r>
      <rPr>
        <sz val="16"/>
        <color theme="1"/>
        <rFont val="Times New Roman"/>
        <family val="1"/>
        <charset val="204"/>
      </rPr>
      <t xml:space="preserve"> Ежеквартальная подготовка информации о ходе реализации плана мероприятий ("Дорожной карты") по содействию развитию конкуренции в Республике Коми </t>
    </r>
  </si>
  <si>
    <r>
      <t>Контрольное событие № 2</t>
    </r>
    <r>
      <rPr>
        <sz val="16"/>
        <color theme="1"/>
        <rFont val="Times New Roman"/>
        <family val="1"/>
        <charset val="204"/>
      </rPr>
      <t xml:space="preserve"> Разработка и утверждение Перечня инвестиционных проектов, предлагаемых к финансированию за счет бюджетных средств, в 2022-2023 годах</t>
    </r>
  </si>
  <si>
    <t>Подпрограмма 2 "Развитие и поддержка малого и среднего предпринимательства"</t>
  </si>
  <si>
    <t>Основное мероприятие 2.3. Оказание имущественной поддержки субъектов малого и среднего предпринимательства</t>
  </si>
  <si>
    <t>Основное мероприятие 2.4. Оказание информационно-консультационной поддержки субъектов малого и среднего предпринимательства</t>
  </si>
  <si>
    <t>Основное мероприятие 2.5. Содействие субъектам малого и среднего предпринимательства в области повышения профессионального уровня</t>
  </si>
  <si>
    <t>3.</t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</si>
  <si>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>Предоставление рассрочки оплаты муниципального имущества,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</t>
    </r>
  </si>
  <si>
    <r>
      <t>Контрольное событие № 3</t>
    </r>
    <r>
      <rPr>
        <sz val="16"/>
        <rFont val="Times New Roman"/>
        <family val="1"/>
        <charset val="204"/>
      </rPr>
      <t xml:space="preserve"> Количество заключенных договоров на право размещения НТО (по состоянию на 31 декабря) не менее 25 единиц</t>
    </r>
  </si>
  <si>
    <t>4.</t>
  </si>
  <si>
    <t>5.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</si>
  <si>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Размещение в социальных сетях и на официальном сайте администрации МО ГО "Усинск" не менее 260 постов в год о существующих формах и мерах поддержки субъектов предпринимательства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</si>
  <si>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>Оказана информационная и консультационная поддержка не менее 50 субъектам предпринимательства в год</t>
    </r>
  </si>
  <si>
    <t>6.</t>
  </si>
  <si>
    <t>Л.В. Кравчун</t>
  </si>
  <si>
    <t>срок не наступил</t>
  </si>
  <si>
    <t>выполнено</t>
  </si>
  <si>
    <t xml:space="preserve">Постановлением АМО ГО "Усинск" от 30.12.2022 № 2660  утвержден Перечень инвестиционных проектов, финансируемых за счет бюджетных средств в 2023 году и плановом периоде 2024 и 2025 гг.  (далее - Перечень).  Более подробно ознакомится с  Перечнем можно на официальном сайте администрации </t>
  </si>
  <si>
    <t>Исп. Сафанеева А.Ю.</t>
  </si>
  <si>
    <t>тел.28891</t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</si>
  <si>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округа"Усинск"</t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</si>
  <si>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 "Усинск"</t>
  </si>
  <si>
    <t>Сулейманова Н.А., Председатель Комитета по управлению муниципальным имуществом администрации муниципального округа "Усинск"</t>
  </si>
  <si>
    <t>Мониторинг хода реализации Стратегии социально-экономического развития МО ГО "Усинск" до 2035 года за 2022 год  размещен в ГАС "Управление" и на официальном сайте адинистрации округа "Усинск"</t>
  </si>
  <si>
    <t>В честь Дня Российского предпринимательства были организованы тематические мероприятия для детей и молодежи. На базе МАУДО "ЦДОД" г. Усинска состоялась "классная встреча", в которой приняли участие лидеры и активисты первичных отделений Общероссийского общественно-государственного движения детей и молодежи "Движение первых"</t>
  </si>
  <si>
    <t>выполнено в срок</t>
  </si>
  <si>
    <t xml:space="preserve">В соответствии с Решением Совета от 20 июня 2019 года №324 Отчет Главы муниципального округа "Усинск" Республики Коми - главы администрации о результатах своей деятельности и деятельности администрации округа "Усинск" заслушивается не позднее 30 июня текущего года. В 2023 году отчет был заслушан 07 июня
</t>
  </si>
  <si>
    <t>Подготовлен сводный годовой доклад о ходе реализации и оценке эффективности реализации муниципальных программ за 2022 год и размещен на официальном сайте администрации  https://usinsk.gosuslugi.ru/deyatelnost/napravleniya-deyatelnosti/ekonomika-i-predprinimatelstvo/sotsialno-ekonomicheskoe-razvitie/munitsipalnye-programmy/</t>
  </si>
  <si>
    <t xml:space="preserve">Информация об инвестиционных проектах (предложениях) реализуемых и (или) планируемых к реализации на территории муниципального округа "Усинск" (далее - Проекты) актуализируется раз в полгода и предоставляется в ГКУ РК "Центр обеспечения деятельности Министерство инвестиций, промышленности и транспорта РК". Более подробно ознакомиться с Проектами можно на официальном сайте администрации </t>
  </si>
  <si>
    <t xml:space="preserve"> Инвестиционный паспорт муниципального округа "Усинск" Республики Коми (далее - Паспорт) актуализируется один раз в полгода. Более подробно ознакомиться с  Паспортом можно на официальном сайте администрации </t>
  </si>
  <si>
    <t>Перечень муниципального имущества, в целях предоставления его во владение и (или) в пользование субъектам малого и среднего предпринимательства размещается на официальном сайте администрации на постоянной основе</t>
  </si>
  <si>
    <t>По средствам телефонной связи оказана информационная поддержка 30 субъектам предпринимательства</t>
  </si>
  <si>
    <t>Количество заключенных договоров на право размещения НТО по состоянию на 30.09.2023 год - 35 единиц</t>
  </si>
  <si>
    <t>Рассрочка для оплаты муниципального имущества, приобретаемого для реализации преимущественного права на приобретение арендуемого иущества была предоставлена 3 субъектам малого и среднего предпринимательства</t>
  </si>
  <si>
    <t>На официальном сайте администрации и в социальной сети "Вконтакте" (группа "Малый и средний бизнес Усинска" https://vk.com/usinsk_buisness) размещено 353 поста с информацией, полезной для потенциальных инвесторов, субъектов малого и среднего предпринимательства и способствующей продвижению муниципального округа с точки зрения инвестиционной привлекательности.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</t>
  </si>
  <si>
    <t xml:space="preserve">Прогноз социально-экономического развития муниципального округа "Усинск" утвержден постановлением администрации муниципального округа "Усинск" от 27.09.2023 года № 1950 </t>
  </si>
  <si>
    <t xml:space="preserve">«Развитие экономики» на 2023 год за 9 месяцев 2023 года  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</si>
  <si>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Разработка прогноза социально-экономического развития муниципального округа "Усинск" на 2024 год и на период до 2026 года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</si>
  <si>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 xml:space="preserve">Формирование доклада о социально-экономическом положении муниципального округа "Усинск" по итогам 2022 года </t>
    </r>
  </si>
  <si>
    <t>Доклад о социально-экономическом положении муниципального округа "Усинск"по итогам 2022 года подготовлен и размещен на официальном сайте администрации https://usinsk.gosuslugi.ru/deyatelnost/napravleniya-deyatelnosti/ekonomika-i-predprinimatelstvo/sotsialno-ekonomicheskoe-razvitie/itogi-sotsialno-ekonomicheskogo-razvitiya/</t>
  </si>
  <si>
    <r>
      <t xml:space="preserve">Контрольное событие № 4 </t>
    </r>
    <r>
      <rPr>
        <sz val="16"/>
        <color theme="1"/>
        <rFont val="Times New Roman"/>
        <family val="1"/>
        <charset val="204"/>
      </rPr>
      <t>Мониторинг хода реализации Стратегии социально-экономического развития муниципального округа "Усинск" до 2025 года за 2022 год</t>
    </r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</si>
  <si>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Формирование информации об инвестиционных проектах, реализуемых и планируемых к реализации на территории муниципального округа "Усинск"</t>
    </r>
  </si>
  <si>
    <r>
      <t xml:space="preserve">Контрольное событие № 3 </t>
    </r>
    <r>
      <rPr>
        <sz val="16"/>
        <rFont val="Times New Roman"/>
        <family val="1"/>
        <charset val="204"/>
      </rPr>
      <t>Актуализация инвестиционного паспорта муниципального округа "Усинск"</t>
    </r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</si>
  <si>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Ведение перечня муниципального имущества муниципального округа "Усинск",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и размещение информации на официальном сайте администрации муниципального округа "Усинск"</t>
    </r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</si>
  <si>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Организация проведения профессиональных праздников: Дня  работников  бытового  обслуживания  населения  и  жилищно-коммунального хозяйства, Дня Российского
предпринимательства, Дня торговли, Всемирной недели предпринимательства.</t>
    </r>
  </si>
  <si>
    <t>Всеми ответственными исполнителями муниципальных программ подготовлены и направлены в УЭРП и ИП ежеквартальные мониторинги реализации муниципальных программ</t>
  </si>
  <si>
    <t>В Министерство экономического развития, промышленности и транспорта РК ежеквартально предоставляется отчет о ходе реализации плана мероприятий ("Дорожной карты") по содействию развитию конкуренции в Республике Коми. Отчеты  размещены на сайте администрации https://usinsk.gosuslugi.ru/deyatelnost/napravleniya-deyatelnosti/ekonomika-i-predprinimatelstvo/konkurentsiya/</t>
  </si>
  <si>
    <t>выполняется</t>
  </si>
  <si>
    <t>Вывод об эффективности реализации муниципальное программы за отчетный квартал:  эффективна -66,66% =  ((6/6)+(16/16)+0)/3*100</t>
  </si>
  <si>
    <t>Руководитель УЭРП и ИП</t>
  </si>
  <si>
    <t>МОНИТОРИНГ</t>
  </si>
  <si>
    <t xml:space="preserve"> реализации муниципальной программы "Жилье и жилищно-коммунальное хозяйство" по состоянию на 01 октября 2023 года</t>
  </si>
  <si>
    <t>Наименование основного мероприятия, ВЦП, мероприятия, контрольного события программы</t>
  </si>
  <si>
    <t>Статус  мероприятия, контрольного события</t>
  </si>
  <si>
    <t>Дата наступления и содержание мероприятия, контрольного события в отчетном периоде</t>
  </si>
  <si>
    <t>Расходы на реализацию основного мероприятия, мероприятия программы, тыс.руб.</t>
  </si>
  <si>
    <t>план</t>
  </si>
  <si>
    <t>факт</t>
  </si>
  <si>
    <t>Источник финансирования</t>
  </si>
  <si>
    <t>Подпрограмма 1 "Обеспечение жильем молодых семей"</t>
  </si>
  <si>
    <t>1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</si>
  <si>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</si>
  <si>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 xml:space="preserve"> Жарик А.А.-руководитель Управления по жилищным вопросам администрации МО «Усинск»</t>
  </si>
  <si>
    <t>финансирование не требуется</t>
  </si>
  <si>
    <t>Контрольное событие № 1:Разработаны и приняты нормативно-правовые акты, связанные с реализацией подпрограммы, ежегодно</t>
  </si>
  <si>
    <t>01.01.2023 Разработка нормативно-правовых актов администрации, связанных с реализацией программы</t>
  </si>
  <si>
    <t xml:space="preserve"> между Комитетом по молодежной политике Республики Коми и администрацией муниципального округа "Усинск" Республики Коми заключено соглашение о предоставлении субсидии из бюджета субъекта Российской Федерации местному бюджету № 87723000-1-2023-028</t>
  </si>
  <si>
    <t>проблемы для начала реализации мероприятия отсутствуют</t>
  </si>
  <si>
    <t>2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</si>
  <si>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</si>
  <si>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>Контрольное событие № 1:Проведена инфрормационно - разьяснительная работа, направленная на реализацию подпрограммы</t>
  </si>
  <si>
    <t>выполнено раньше срока</t>
  </si>
  <si>
    <t>01.01.2023 Информационные м атериалы о реализации подпрограммы, размещенные в средствах массовой информации</t>
  </si>
  <si>
    <t>направлено письмо в пресс-службу МО ГО "Усинск" о публикации информации в СМИ и на сайте администрации,. На сайте администрации размещено 10.01.2023, 01.02.2023,01.03.2023, 01.04.2023, в газете "Усинская новь" размещена информация в аналогичные даты, по мере выпуска номера</t>
  </si>
  <si>
    <t>3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</si>
  <si>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</si>
  <si>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Контрольное событие № 1:Проведен мониторинг  и сформирован список молодых семей, изъявивших желание получить социальную выплату в планируемом году.</t>
  </si>
  <si>
    <t>01.01.2023 Составление списка молодых семей, претендующих на получение социальных выплат в очередном финнасовом году</t>
  </si>
  <si>
    <t>Формирование списка с 01.01.2023 по 31.05.2023. 09.06.2023 сформирован сводный список молодых семей - участников 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 утвержденной постановлением Правительства РФ от 30.12.2017 № 1710, изъявивиших желание получить социальную выплату в 2024 году, 13.06.2023 список направлен в Комитет по молодежной политике Республики Коми</t>
  </si>
  <si>
    <t>4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</si>
  <si>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</si>
  <si>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Контрольное событие № 1:Проведены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</si>
  <si>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01.01.2023 Оформление документов и выдача свидетельсв в соответствии со списками, утвержденными Министреством образования, науки и молодежной политики Республики Коми</t>
  </si>
  <si>
    <t>Оформление документов и выдача свидетельств в соотвествии со списками, утвержденными Комитетом по молодежной политике Республикик Коми, 31.05.2023 года выданы свидетельства о праве на получение социальной выплаты на приобретение жилого помещения 3 молодым семьям: семье Мирзаева А.А. на состав 5 человек, семье Загарских Е.А. на состав 4 человека, семье Салмановой Г.С. на состав 5 человек</t>
  </si>
  <si>
    <t>5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</si>
  <si>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</si>
  <si>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Всего ФБ,РБ,МБ</t>
  </si>
  <si>
    <t>ФБ</t>
  </si>
  <si>
    <t>790,8</t>
  </si>
  <si>
    <t>РБ</t>
  </si>
  <si>
    <t>1472,8</t>
  </si>
  <si>
    <t>МБ</t>
  </si>
  <si>
    <t>2261,0</t>
  </si>
  <si>
    <t>Контрольное событие № 1: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3 -м семьям</t>
  </si>
  <si>
    <t>01.01.2023 Перечисление денежных средств на приобретение жилья или строителство индивидуального жилого дома в соответствии со свидетельсвами, выданными молодым семьям-участникам подпрограммы</t>
  </si>
  <si>
    <t xml:space="preserve"> денежные средства перечислены по утвержденному списку в полном объеме 3-м семьям:Выплачены денежные средства по свидетельствам 3-м молодым семьям:25.08.2023 Мирзаева А.А.-1 615 950,00 руб.; 25.08.2023 Загарских Е.А.- 1 292 760,00 рублей; 31.08.2023 Салманова Г.С.- 1 615 950,00 рублей</t>
  </si>
  <si>
    <t>Подпрограмма 2 "Содержание и развитие жилищно-коммунального хозяйства"</t>
  </si>
  <si>
    <t>Основное мероприятие 2.1 Благоустройство территории МО  "Усинск"</t>
  </si>
  <si>
    <t>Голенастов В.А.-руководитель Управления жилищно-коммунального хозяйства администрации МО "Усинск" , руководители территориальных органов</t>
  </si>
  <si>
    <t>Мероприятие 2.1.1 Техническое обслуживание сетей уличного освещения и организация освещения улиц на территории МО ГО "Усинск"</t>
  </si>
  <si>
    <t>Всего МБ:</t>
  </si>
  <si>
    <t xml:space="preserve">Голенастов В.А.-руководитель Управления жилищно-коммунального хозяйства администрации МО"Усинск" </t>
  </si>
  <si>
    <t>Полетова Т.Н.-руководитель Администрации с.Усть-Уса</t>
  </si>
  <si>
    <t>Ершова К.В.- И.о.руководителя Администрации с.Колва</t>
  </si>
  <si>
    <t>Коваленко Е.П.-руководитель Администрации с.Мутный Материк</t>
  </si>
  <si>
    <t>Беляев А.В.-руководитель Администрации с.Усть-Лыжа</t>
  </si>
  <si>
    <t>Рочева Н.П..-руководитель Администрации с.Щельябож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</si>
  <si>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</t>
    </r>
    <r>
      <rPr>
        <i/>
        <sz val="30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заданием,ежегодно</t>
    </r>
  </si>
  <si>
    <t>01.01.2023 Сохранение облика и поддержание санитарного состояния территории МО  «Усинск» в соответствии с нормативными требованиями, обеспечение содержания территорий общего пользования в полном объеме</t>
  </si>
  <si>
    <t>УЖКХ- техническое обслуживание сетей уличного  освещения и дорожного освещения пгт.Парма, пст.Усадор,г.Усинска; с.Усть-Уса- обслуживание систем уличного освещения; с.Колва- техническое обслуживание сетей уличного освещения в с. Колва и д. Сынянырд; с.Мутный Материк- обслуживание сетей уличного освещения  в стадии согласования; с.Усть-Лыжа-заключены договора ГПХ по замене и ремонту фонарей уличного освещения в с.Усть-Лыжа; с.Щельябож-обслуживание систем уличного освещения</t>
  </si>
  <si>
    <t>Мероприятие 2.1.2 Техническое обслуживание сетей ливневой канализации</t>
  </si>
  <si>
    <t xml:space="preserve">Голенастов В.А.-руководитель Управления жилищно-коммунального хозяйства администрации МО "Усинск" 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</si>
  <si>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</t>
    </r>
    <r>
      <rPr>
        <i/>
        <sz val="30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</si>
  <si>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t xml:space="preserve"> оказание услуг по повышению надежности и эффективности работы инженерных систем ЖКХ в г.Усинске и  приведению их в технически исправное состояние:ремонт  колодцев и обслуживание прилегающих сетей, мероприятия осуществляются в весенне-осенний период</t>
  </si>
  <si>
    <t>Мероприятие 2.1.3 Оплата электроэнергии по уличному освещению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</si>
  <si>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</t>
    </r>
    <r>
      <rPr>
        <i/>
        <sz val="30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образования городского округа "Усинск" произведена в полном объеме, в соответствии с условиями заключенных контрактов с энергоснабжающей организацией,ежегодно</t>
    </r>
  </si>
  <si>
    <t>01.01.2023 Сохранение облика и поддержание санитарного состояния территории МО «Усинск» в соответствии с нормативными требованиями, обеспечение содержания территорий общего пользования в полном объеме</t>
  </si>
  <si>
    <t xml:space="preserve"> Заключены договора на  на поставку электрической энергии: с.Колва;УЖКХ; с.Усть-Уса; с.Мутный Материк; с.Усть-Лыжа; с.Щельябож;                                                                                                  оплата по  выставленным счетам-фактурам </t>
  </si>
  <si>
    <t>Мероприятие 2.1.4 Содержание городского фонтана и прилегающей территории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</si>
  <si>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городского фонтана и прилегающей территории выполнены в полном объеме, в соответствии с техническим заданием,ежегодно</t>
    </r>
  </si>
  <si>
    <t xml:space="preserve"> оплату электроэнергии по городскому фонтану;заключен муниципальный контракт на оказание услуг по содержанию фонтана и прилегающей к нему территории: в зимний период (очистка от снега)</t>
  </si>
  <si>
    <t xml:space="preserve">Мероприятие 2.1.5 Содержание улично-дорожной сети </t>
  </si>
  <si>
    <t>Нуртдинов Р.Р.-руководитель Администрации пгт. Парма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</si>
  <si>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</si>
  <si>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t xml:space="preserve">01.01.2023 Сохранение облика и поддержание санитарного состояния территории МО  «Усинск» в соответствии с нормативными требованиями, обеспечение содержания территорий общего пользования в полном объеме </t>
  </si>
  <si>
    <t xml:space="preserve"> УЖКХ- содержание городских дорог и прилегающих к ним территорий (тротуаров,обочин) г.Усинска, содержанию дорог промышленной зоны, автодороги от ж/д вокзала до пст.Усадор (ул.Железнодорожная) и содержанию внутрипоселковых дорог Верхнего и Нижнего Усадора, содержание территорий снежного полигона; с.Усть-Уса зимнее содержание внутрипоселковых дорог с. Усть-Уса и д.Новикбож; расчистка дренажных канав;ремонт проезжей части участков подъездной автодороги к кладбищу с.Усть-Уса; пгт.Парма- зимнее содержание внутрипроселочных дорог пгт.Парма; зимнее и летнее содержание внутрипроселочных дорог пгт.Парма; с.Колва- зимнее содержание внутрипоселковых дорог;  летнее содержание сельских дорог                                                                                                                                                                                                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</si>
  <si>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</si>
  <si>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</t>
    </r>
    <r>
      <rPr>
        <i/>
        <sz val="30"/>
        <color theme="1"/>
        <rFont val="Times New Roman"/>
        <family val="1"/>
        <charset val="204"/>
      </rPr>
      <t>:Выполнены мероприятия по содержанию территорий общего пользования</t>
    </r>
  </si>
  <si>
    <t xml:space="preserve"> содержание территорий общего пользования (площадей, скверов, памятников, территоррий детских и спортивных площадок) и прилегающих к ним территорий в г.Усинске</t>
  </si>
  <si>
    <t>Мероприятие 2.1.7 Озеленение территории МО ГО "Усинск"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</si>
  <si>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</t>
    </r>
    <r>
      <rPr>
        <i/>
        <sz val="30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</si>
  <si>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t xml:space="preserve"> озеленение городских территорий МО ГО "Усинск":  комплексные работы по озеленению и текущему содержанию клумб,скверов, газонов  производятся в вессене-летний период </t>
  </si>
  <si>
    <t>Мероприятие 2.1.8 Организация и содержание мест захоронения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</si>
  <si>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</t>
    </r>
    <r>
      <rPr>
        <i/>
        <sz val="30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техничнеским заданием</t>
    </r>
  </si>
  <si>
    <t xml:space="preserve"> услуги по содержанию благоустройства  городского кладбища </t>
  </si>
  <si>
    <t>01.01.2023Сохранение облика и поддержание санитарного состояния территории МО «Усинск» в соответствии с нормативными требованиями, обеспечение содержания территорий общего пользования в полном объеме</t>
  </si>
  <si>
    <t>содержание кладбища в с. Колва; содержанию дорог кладбища в с.Колва, услуги по обращению с ТКО, работы в с.Колва (организация и содержание мест захоронения)</t>
  </si>
  <si>
    <t>Мероприятие 2.1.9 Прочие мероприятия по благоустройству городских округов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</si>
  <si>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</t>
    </r>
    <r>
      <rPr>
        <i/>
        <sz val="30"/>
        <color theme="1"/>
        <rFont val="Times New Roman"/>
        <family val="1"/>
        <charset val="204"/>
      </rPr>
      <t xml:space="preserve"> Проведены прочие мероприятия по благоустройству городских округов (32 мероприятия)</t>
    </r>
  </si>
  <si>
    <t>Осуществлению функций Технического заказчика при выполнении работ:"Капитальный ремонт крыши и входных групп здания взрослой поликлиники, оборудование элементов из снега и уборке мусора на площади им. А.М.Босовой; охранные услуи (ледовый городок);  демонтаж новогодней елки, комплексов зимних горок "Мономах", игровых комплексов "Романа",уборка территории до и после празднования Крещения, изготовление и установка аншлагов, обслуживание биотуалетов в день Празднования Крещения, демонтаж новогодних фигур в г.Усинске,   установка  и уборка мусорных контейнеров до и после празднования "Масленицы", демонтаж новогодней иллюминации, ремонт мелких элементов автобусных остановок, приобретение и монтаж интеллектуального аппаратно-программного комплекса (АПК) обеспечения безопасности на пешеходном переходе в г.Усинске, подготовка и уборка городских территорий до и после проведения праздничных мероприятий, посвященных Дню Победы, обслуживание биотуалетов в день празднования Дня Победы, монтаж и демонтаж баннеров на опоры освещения по улицам города,  демонтаж светодиодного фонтана "Феерия" на площади им.А.М.Босовой, приобретение и поставке туалетных кабин,  монтаж и демонтаж лавочек и урн по улицам города,  приобретение и поставка спортивного оборудования на общественную территорию вблизи домов 4,6,8 по ул.Молодежная и по ул.Пионерская д.1, подготовка и уборка городских территорий до и после проведения праздничных мероприятий, посвященных Дню России, демонтаж и монтаж оборудования, изготовлению и монтажу автобусных павильонов,  приобретение и  поставка кабеля силового бронированного для оборудования ДГУ-500 кВт на котельной № 7 пгт.Парма, замена водопропускной трубы по ул.Промышленная,г.Усинск,  демонтаж и перевозка автобусных павильонов и ремонт остановочного комплекса,  подключение остановок общественного транспорта к электрической сети,монтаж баскетбольных щитов на общественной территории вблизи домов 4,6,8 по ул.Молодежная и ул.Пионерская1, приобретение и монтаж повторителей сигнала светофора, покраска флагштоков на площади им.А.М.Босовой, обслуживание биотуалетов в день празднования Дня города Усинск, срезка ж/б свай на дорожном полотне по ул.Ленина, ремонт праздничной иллюминации в г.Усинск,  опубликовано извещение о проведении эл.аукциона на поставку изделий для создания нарядного облика г.Усинска в зимний период.Оплата по фактически выполненным работам по благоустройству городских округов (заключено 32 договора)</t>
  </si>
  <si>
    <t>Мероприятие 2.1.10 Прочие мероприятия по благоустройству сельских территорий МО  "Усинск</t>
  </si>
  <si>
    <r>
      <t>Контрольное событие №</t>
    </r>
    <r>
      <rPr>
        <i/>
        <sz val="30"/>
        <color rgb="FFFF0000"/>
        <rFont val="Times New Roman"/>
        <family val="1"/>
        <charset val="204"/>
      </rPr>
      <t xml:space="preserve"> </t>
    </r>
    <r>
      <rPr>
        <i/>
        <sz val="30"/>
        <rFont val="Times New Roman"/>
        <family val="1"/>
        <charset val="204"/>
      </rPr>
      <t>1</t>
    </r>
    <r>
      <rPr>
        <i/>
        <sz val="30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</si>
  <si>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t>с.Колва- техническое обслуживание линий ИВЛ в д.Сынянырд, остаток средств планируется перераспределить на мероприятия по содержанию скважин, подпрограммы "Чистая вода" и на оплату электроэнергии на скважинах; с.Мутный Материк-расчистка дорог с.Мутный Материк в зимний период,  приобретение строительных материалов для ремонта тротуаров, ремонт тротуаров в с.Мутный Материк; с.Усть-Уса- оказание услуг по обращению ТКО  (вывоз мусора с территории кладбища), приобретение контакторов для уличного освещения (2 шт); с.Усть-Лыжа- покупка прожекторов светодиодных; профилировка проезжей части и обочин, очистка от снега; очистка дороги до кладбища  и очистка подъезда к бункеру для сбора ТБО,  установка ограждения бункера для сбора ТБО, вырубка ивняка в дренажных канавах вдоль внутрисельской дороги , очистка мест временного хранения ТБО  и вывоз мусора с территории  кладбища, оказание услуг по транспортировке иных отходов IV-V классов опасности; с.Щельябож- расчистка дорог в д.Захарвань и с.Щельябож в зимний период,  расчистка вертолетной площадки и подъездных путей к аэропорту с.Щельябож, расчистка вертолетной площадки в д.Захарвань, расчистка свалки в с.Щельябож и д.Захарвань, разборка ветких домов и вывоз мусора в с.Щельябож,д.Захарвань, приведение в нормативное состояние кладбищ в с.Щельябож,д.Захарвань,д.Кушшор,д.Праскан,  перевозка речной остановки в с.Щельябож (в период подтопления), разборка 4-х квартирного дома с.Щельябож ул.Молодежная, ремонт тротуаров в д.Захарвань, благоустройство территории в с.Щельябож</t>
  </si>
  <si>
    <t>Мероприятие 2.1.13 Ремонт объектов улично-дорожной сети</t>
  </si>
  <si>
    <r>
      <t>Контрольное событие №</t>
    </r>
    <r>
      <rPr>
        <i/>
        <sz val="30"/>
        <color rgb="FFFF0000"/>
        <rFont val="Times New Roman"/>
        <family val="1"/>
        <charset val="204"/>
      </rPr>
      <t xml:space="preserve"> </t>
    </r>
    <r>
      <rPr>
        <i/>
        <sz val="30"/>
        <rFont val="Times New Roman"/>
        <family val="1"/>
        <charset val="204"/>
      </rPr>
      <t>1</t>
    </r>
    <r>
      <rPr>
        <i/>
        <sz val="30"/>
        <color theme="1"/>
        <rFont val="Times New Roman"/>
        <family val="1"/>
        <charset val="204"/>
      </rPr>
      <t>:Выполнены работы по приведению в нормативное состояние объекты улично-дорожной сети</t>
    </r>
  </si>
  <si>
    <t>20.03.2023 Сохранение облика и поддержание санитарного состояния территории МО  «Усинск» в соответствии с нормативными требованиями, обеспечение содержания территорий общего пользования в полном объеме</t>
  </si>
  <si>
    <t xml:space="preserve"> ремонт тротуаров и городских дорог в 2023 году в г.Усинске. Работы выполнены в соответствии с нормативами</t>
  </si>
  <si>
    <t>Основное мероприятие 2.2 Капитальный и текущий ремонт муниципального жилищного фонда</t>
  </si>
  <si>
    <t>70,0</t>
  </si>
  <si>
    <r>
      <t>Контрольное событие №</t>
    </r>
    <r>
      <rPr>
        <i/>
        <sz val="30"/>
        <rFont val="Times New Roman"/>
        <family val="1"/>
        <charset val="204"/>
      </rPr>
      <t>1</t>
    </r>
    <r>
      <rPr>
        <i/>
        <sz val="30"/>
        <color theme="1"/>
        <rFont val="Times New Roman"/>
        <family val="1"/>
        <charset val="204"/>
      </rPr>
      <t>:Проведение капитального и текущего ремонта муниципального жилищного фонда по заявкам администрации МО ГО "Усинск"</t>
    </r>
  </si>
  <si>
    <t>27.09.2023 Обеспечение надлежащего состояния муниципального жилищного фонда, снижение уровня износа и повышение уровня благоустройства</t>
  </si>
  <si>
    <t>запланировано проведение с 09.10.-23.10.2023 года собрание собственников помещений, для определения стоимоcти ремонтно-восстановительных работ по приведению в нормативное состояние мест общего пользования  (коридоры, лестничные марши, лестничные площадки) здания МКД по ул. 60 лет Октября д.6 по факту внештатной ситуации (пожар на 1 этаже 31.03.2023 года)</t>
  </si>
  <si>
    <t>Основное мероприятие 2.4 Содержание и развитие систем коммунальной инфраструктуры</t>
  </si>
  <si>
    <t>ё</t>
  </si>
  <si>
    <t xml:space="preserve"> </t>
  </si>
  <si>
    <t>Мероприятие 2.4.1Обслуживание систем теплоснабжения в сельских населенных пунктах</t>
  </si>
  <si>
    <r>
      <rPr>
        <i/>
        <sz val="30"/>
        <rFont val="Times New Roman"/>
        <family val="1"/>
        <charset val="204"/>
      </rPr>
      <t>Контрольное событие № 1:</t>
    </r>
    <r>
      <rPr>
        <i/>
        <sz val="30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пунктах:с.Усть-Уса,сКолва,с.Усть-Лыжа,с.Щельябож, с.Мутный Материк</t>
    </r>
  </si>
  <si>
    <t>01.01.2023 Повышение надежности и качества предоставления услуг системы теплоснабжения</t>
  </si>
  <si>
    <t xml:space="preserve">с.Колва-обслуживание систем теплоснабжения и водоснабжения здания администрации с Колва; с.Мутный Материк- гидропромывка жилых домов с Мутный Материк по адресу:ул.Лесная 21,22,37; с.Усть-Уса- гидропневмопромывка систем отопления; с.Щельябож-гидропромывка системы отопления; с.Усть-Лыжа- гидропневмопромывка систем отопления 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</si>
  <si>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</si>
  <si>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r>
      <rPr>
        <i/>
        <sz val="30"/>
        <rFont val="Times New Roman"/>
        <family val="1"/>
        <charset val="204"/>
      </rPr>
      <t>Контрольное событие№ 1:</t>
    </r>
    <r>
      <rPr>
        <i/>
        <sz val="30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</si>
  <si>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t xml:space="preserve"> Заключены Соглашения на возмещение выпадающих доходов организациям, предоставляющим услуги по управлению многоквартирными домами (г.Усинск,пгт.Парма,пст.Усадор,с.Колва,с.Усть-Уса)</t>
  </si>
  <si>
    <t xml:space="preserve">Основное мероприятие 2.5 Разработка проектно-сметной документации по проектам </t>
  </si>
  <si>
    <t>Мероприятие 2.5.1 Разработка ПИР и ПСД на строительство канализационных очистных сооружений в с.Усть-Уса</t>
  </si>
  <si>
    <t xml:space="preserve">Голенастов В.А.-руководитель Управления жилищно-коммунального хозяйства администрации МО  "Усинск" 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</si>
  <si>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 Подготовлена</t>
    </r>
    <r>
      <rPr>
        <i/>
        <sz val="30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</si>
  <si>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t xml:space="preserve">01.01.2023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 </t>
  </si>
  <si>
    <t xml:space="preserve"> проведение проекто-изыскательских работ и разработке проектно-сметной документации на строительство канализационно-очистных сооружений в г.Усинске,с.Усть-Уса. Выполнены необходимые запросы (климат,фоновые концентрации, получена в НИИ "Глабрыбвод" рыбохозяйственная характеристика на водный объект сброса очищенных стоков). Работы по инженерно-геологическим изысканиям выполнены. Организационно-технические решений (ОТР) по вариантам технологии очистки сточных вод и выбора типа КОС выполнены.Ведется разработка ПСД.</t>
  </si>
  <si>
    <t>Мероприятие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</si>
  <si>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t>01.01.2023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</si>
  <si>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 xml:space="preserve"> актуализация проектно-сметной документации и сопровождению государственной экспертизы по строительству участка магистрального водовода диамотром 630 мм, договор на выполнение инженерно-гидрометеорологических изысканий на объекте: "Строительство участка магистального водовода диаметром 630 мм , прохождение Государственной экспертизы. В связи с отказом в проведении государственной экспертизы по причине изменений в законодательство РФ в части требований к проектной документации в Арктической зоне, отправлена заявка на прохождение экологической и государственной экспертизы по системе одного окна в ФАУ "Главэкспертиза России". Дополнительно для прохождения экспертизы были проведены  инженерно-гидрометеорологические изыскания. На отчетный период все замечания Госэкспертизы устранены и документация повторно направлена для проверки.</t>
  </si>
  <si>
    <t>Мероприятие 2.5.3 Проведение изыскательских работ по объекту "Строительство второго этапа кладбища в г.Усинске"</t>
  </si>
  <si>
    <t>проведение проектно-изыскательских работ и разработке проектно-сметной документации по объекту "Кладбище г. Усинск".Проведены инженерные изыскания, до конца октября запланировано выполнение по разработке ПСД с последующим направлением на гос.экспертизу</t>
  </si>
  <si>
    <t>Основное мероприятие 2.6 Обеспечение выполнения мероприятий в сфере жилищно-коммунального хозяйства и благоустройства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</si>
  <si>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>1:Обеспечено</t>
    </r>
    <r>
      <rPr>
        <i/>
        <sz val="30"/>
        <color theme="1"/>
        <rFont val="Times New Roman"/>
        <family val="1"/>
        <charset val="204"/>
      </rPr>
      <t xml:space="preserve"> выполнение мероприятийв сфере жилищно-коммунального хозяйства и благоустройства (содержание УЖКХ)</t>
    </r>
  </si>
  <si>
    <t>01.01.2023 Обеспечение условий для реализации муниципальной программы «Жилье и жилищно-коммунальное хозяйство»</t>
  </si>
  <si>
    <t xml:space="preserve"> Содержание УЖКХ, выплата з/платы,договора на ГСМ, хоз.нужды,почтовые расходы,з/части,оплата налогов и т.д.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</si>
  <si>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</si>
  <si>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>Кравчун Л.В.- руководитель Управление экономического развития, прогнозирования и инвестиционной политики администрации МО  "Усинск"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</si>
  <si>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</si>
  <si>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01.01.2023  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</si>
  <si>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 xml:space="preserve"> Заключено Соглашение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 между Минстроем РК и Администрацией МО ГО "Усинск". За отчетный период перечислено субсидий на сумму в размере 23 947,9 тыс.руб.(твердое топливо в объеме 3 771,92 тонн/плот/м3)</t>
  </si>
  <si>
    <t>6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</si>
  <si>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</si>
  <si>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</si>
  <si>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01.01.2023 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</si>
  <si>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Заключено Соглашение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 между Минстроем РК и Администрацией МО ГО "Усинск".За отчетный период выплаты полномочий в размере 67,6 тыс.руб.</t>
  </si>
  <si>
    <t>7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</si>
  <si>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</si>
  <si>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Всего РБ,МБ:</t>
  </si>
  <si>
    <t>Мероприятие 2.9.32 Обустройство сквера "У дома" в г.Усинске</t>
  </si>
  <si>
    <t>внебюджетные средства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</si>
  <si>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</si>
  <si>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01.01.2023 Приведение в нормативное состояние объектов благоустройства</t>
  </si>
  <si>
    <t xml:space="preserve"> заключено Соглашение о предоставлении субсидии из республиканского бюджета Республики Коми, благоустройство общественной территории "Сквер у дома", приобретение лавки и урны.Работы выполнены в полном объеме, в соотвествии с техническим заданием, оплата по предъявленным счетам-фактурам за выполненный объем работ</t>
  </si>
  <si>
    <t>Мероприятие 2.9.33 Благоустройство дворовой территории (установка детской площадки и обустройство контейнерной площадки) по ул. 60 лет Октября, д.12/1</t>
  </si>
  <si>
    <r>
      <t xml:space="preserve">Контрольное событие </t>
    </r>
    <r>
      <rPr>
        <i/>
        <sz val="30"/>
        <rFont val="Times New Roman"/>
        <family val="1"/>
        <charset val="204"/>
      </rPr>
      <t>№ 1</t>
    </r>
    <r>
      <rPr>
        <i/>
        <sz val="30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</si>
  <si>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 xml:space="preserve"> заключено Соглашение о предоставлении субсидии из республиканского бюджета Республики Коми, приобретение и  поставка игровых комплексов, благоустройство дворовой территории,приобретение и поставка столбики, ограждения,детских площадок (стенд).Работы выполнены в полном объеме, в соотвествии с техническим заданием, оплата по предъявленным счетам-фактурам за выполненный объем работ</t>
  </si>
  <si>
    <t>Мероприятие 2.9.34 Благоустройство дворовой территории по ул. Воркутинская, д.11</t>
  </si>
  <si>
    <t xml:space="preserve"> заключено Соглашение о предоставлении субсидии из республиканского бюджета Республики Коми, приобретение и поставка игровых комплексов,качалка-балансир,  благоустройство детской спортивной площадки, приобретение и поставку игровых комплексов.Работы выполнены в полном объеме, в соотвествии с техническим заданием, оплата по предъявленным счетам-фактурам за выполненный объем работ</t>
  </si>
  <si>
    <t>8</t>
  </si>
  <si>
    <t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</si>
  <si>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1:Обеспечено </t>
    </r>
    <r>
      <rPr>
        <i/>
        <sz val="30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«Усинск»(содержание Горхоза)</t>
    </r>
  </si>
  <si>
    <t xml:space="preserve"> Содержание Горхоза ,выплата з/платы,договора на ГСМ, хоз.нужды,почтовые расходы,з/части,оплата налогов и т.д.</t>
  </si>
  <si>
    <t>9</t>
  </si>
  <si>
    <t xml:space="preserve">Основное мероприятие 2.14 Реализация инициативных проектов на территории МО ГО "Усинск" в сфере благоустройства </t>
  </si>
  <si>
    <t>Руководители территориальных органов</t>
  </si>
  <si>
    <t>Всего РБ,МБ, внебюджетные средства</t>
  </si>
  <si>
    <t>Мероприятие 2.14.1 Ямочный ремонт асфальтированных дорог в с.Колва ГО "Усинск"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</si>
  <si>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1:Выполнены работы в полном объеме, в соответствии с техническим заданием</t>
    </r>
  </si>
  <si>
    <t>не актуально</t>
  </si>
  <si>
    <t>20.03.2023 Реализация инициативных проектов на территории МО  "Усинск" путем привлечения граждан и организаций к деятельности органов местного самоуправления в решении проблем местного значения</t>
  </si>
  <si>
    <t>Инициативный проект " Ямочный ремонт асфальтированных дорог в с.Колва ГО "Усинск"не прошел республиканский отбор, средства для его реализации отсутствуют</t>
  </si>
  <si>
    <t xml:space="preserve">Проведение мероприятия невозможно, данный проект не прошел республиканский отбор </t>
  </si>
  <si>
    <t>Мероприятие 2.14.2 Обустройство дополнительного уличного освещения в с.Колва ГО "Усинск"</t>
  </si>
  <si>
    <t>20.03.2023 Реализация инициативных проектов на территории МО "Усинск" путем привлечения граждан и организаций к деятельности органов местного самоуправления в решении проблем местного значения</t>
  </si>
  <si>
    <t xml:space="preserve"> Постановление администрации МО ГО "Усинск" № 679 от 31.03.2023 года "Об утверждении перечня инициативных проектов, одобренных к реализации на территории муниципального образования городского округа "Усинск", согласно Протокола МВК по отбору утвержден иницативный проект "Обустройство дополнительного уличного освещения в с.Колва ГО "Усинск". Приобретены и установлены светодиодные светильники в с.Колва  (15 шт), оплата до конца октября</t>
  </si>
  <si>
    <t>10</t>
  </si>
  <si>
    <t>Основное мероприятие 2.15 Реализация проекта "Кос-яг-место силы" в д.Новикбож</t>
  </si>
  <si>
    <t>16.05.2023 Улучшение внешнего состояния объектов благоустройства</t>
  </si>
  <si>
    <t xml:space="preserve"> Заключен 3-х стороний договор  пожертвования с ООО"Лукойл"-Администрация МО "Усинск"-Администрация с.Усть-Уса, Приобретены беседки с лавками , умывальник для установки на территории "Кос-яг место силы"</t>
  </si>
  <si>
    <t>Подпрограмма 3 "Чистая вода"</t>
  </si>
  <si>
    <t>Основное мероприятие 3.1 Строительство и ремонт систем водоснабжения с обустройством зон санитарной охраны</t>
  </si>
  <si>
    <t>Администрация МО "Усинск",руководители территориальных органов</t>
  </si>
  <si>
    <t>Мероприятие 3.1.1 Обслуживание и 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</si>
  <si>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Администрация МО "Усинск"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</si>
  <si>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 xml:space="preserve">: </t>
    </r>
    <r>
      <rPr>
        <i/>
        <sz val="30"/>
        <rFont val="Times New Roman"/>
        <family val="1"/>
        <charset val="204"/>
      </rPr>
      <t xml:space="preserve">Выполнены </t>
    </r>
    <r>
      <rPr>
        <i/>
        <sz val="30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</si>
  <si>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t>01.01.2023 Обеспечение работы объектов водоснабжения в соответствии с нормами</t>
  </si>
  <si>
    <t xml:space="preserve"> Администрация МО "Усинск"-проведение кадастровых работ, постановка на учет земельных участков, где проходит водовод в с.Щельябож, с.Мутный Материк, приобретение 3-х установок(шкаф автоматический) на водовод с.Колва; с.Колва-выполнение работ по техническому обслуживанию системы водоснабжения в селе Колва и д. Сынянырд;поставку электрической энергии на скважины; с.Мутный Материк- поставка электрической энергии  на скважины,обслуживание скважин на период отпуска основного работника, приобретение компрессорного масла; с.Усть-Лыжа-поставка электрической энергии на скважины,   изготовление проектной документации узла ком.учета тепловой энергии, выполнение работ по монтажу узла ком.учета тепловой энергии, в т.ч.пусконаладочные работы, подключение к системе теплоснабжения,обслуживание скважины № 1, обслуживание скважины № 4, приобретение спецодежды, приобретение кабеля,шарового крана,оплата технологического присоединения, приобретение дров для скважины № 1 в д.Акись, приобретение  кнопочного выключателя; с.Щельябож- поставка эл.энергии на скважины, планируется заключение договора на обслуживание водозаборной скважины, на приобретение материальных запасов для обеспечения скважин, с.Усть-Уса- поставка электрической энергии на скважины;</t>
  </si>
  <si>
    <t>Основное мероприятие 3.2 Создание условий для охраны питьевых вод</t>
  </si>
  <si>
    <t>Мероприятие 3.2.1  Микробиологическое исследование воды</t>
  </si>
  <si>
    <r>
      <t>Контрольное событие</t>
    </r>
    <r>
      <rPr>
        <i/>
        <sz val="30"/>
        <rFont val="Times New Roman"/>
        <family val="1"/>
        <charset val="204"/>
      </rPr>
      <t xml:space="preserve"> № 1</t>
    </r>
    <r>
      <rPr>
        <i/>
        <sz val="30"/>
        <color theme="1"/>
        <rFont val="Times New Roman"/>
        <family val="1"/>
        <charset val="204"/>
      </rPr>
      <t>:</t>
    </r>
    <r>
      <rPr>
        <i/>
        <sz val="30"/>
        <rFont val="Times New Roman"/>
        <family val="1"/>
        <charset val="204"/>
      </rPr>
      <t>Проведены</t>
    </r>
    <r>
      <rPr>
        <i/>
        <sz val="30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</si>
  <si>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t>01.01.2023 Осуществление мероприятий по созданию условий для соблюдения экологических требований по охране питьевых вод</t>
  </si>
  <si>
    <t xml:space="preserve"> микробиологическое исследование воды:с.Усть-Уса, с.Колва, с.Мутный Материк, с.Усть-Лыжа, с.Щельябож.Отбор проб на микробиологическое исследование на всех водозаборных скважинах в летне-осенний период</t>
  </si>
  <si>
    <t>Основное мероприятие 3.3 Установка фонтанчиков и системы фильтрации воды в учреждениях Управления образования</t>
  </si>
  <si>
    <t xml:space="preserve">Ю.А.Орлов-Руководитель Управления образования МО  "Усинск" 
</t>
  </si>
  <si>
    <r>
      <t xml:space="preserve">Контрольное событие № </t>
    </r>
    <r>
      <rPr>
        <i/>
        <sz val="30"/>
        <rFont val="Times New Roman"/>
        <family val="1"/>
        <charset val="204"/>
      </rPr>
      <t xml:space="preserve">1:Установлены </t>
    </r>
    <r>
      <rPr>
        <i/>
        <sz val="30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</si>
  <si>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t>01.01.2023 Осуществление мероприятий по снабжению населения водой соответствующего качества</t>
  </si>
  <si>
    <t>В МБОУ "СОШ № 1" г. Усинска, МАОУ "Лицей" г. Усинска произведена замена фильтров фонтанчиков, фильтров на пищеблоке , в МБОУ "ООШ" с. Усть-Лыжа, МБОУ "НШДС" с. Колва произведена замена фильтров на пищеблоке . В МБОУ "СОШ" с. Щельябож заключен договор на замену фильтров фонтанчиков  24.05.2023, договор на замену фильтров на пищеблоке 24.05.2023. В 3 общеобразовательных организациях направлены заявки на заключение договора на замену фильтров фонтанчиков (МБОУ "СОШ № 2" г. Усинска, МБОУ "СОШ № 5" г. Усинска, МБОУ "СОШ" Мутный Материк) , в 4 общеобразовательных организациях направлены заявки на заключение договора на замену фильтров на пищеблоке (МБОУ "СОШ № 2" г. Усинска, МБОУ "СОШ № 4 УИОП" г. Усинска, МБОУ "СОШ № 5" г. Усинска, МБОУ "СОШ" Мутный Материк).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</si>
  <si>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</si>
  <si>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Г.В.Фащенко-РуководительУправление территориального развития, экологии и природопользования администрации МО  "Усинск"</t>
  </si>
  <si>
    <t>01.01.2023 Обеспечение работы объектов водоснабжения в соответствии с эксплуатационными нормами</t>
  </si>
  <si>
    <t xml:space="preserve"> закупка оборудования в 2023 году, пуско-наладочные работы с 25.06-15.07.2023 года,  изготовление таблички пст.Усадор на здание водозабора,  пуско-наладочные работы выполнены в полном объеме</t>
  </si>
  <si>
    <t>Основное мероприятие 3.6 Реализация народных проектов по обустройству источников холодного водоснабжения, прошедших отбор в рамках проекта «Народный бюджет»</t>
  </si>
  <si>
    <t>Всего МБ, РБ:</t>
  </si>
  <si>
    <t>Мероприятие 3.6.2 Обустройство водозаборной скважины № 1496 в с.Усть-Уса</t>
  </si>
  <si>
    <t>Внебюджетные средства</t>
  </si>
  <si>
    <t>обустройство водозаборной скважины, отмостки № 1496 в с.Усть-Уса.Оплата произведена,выполнены работы в полном объеме, в соответствии с техническим заданием</t>
  </si>
  <si>
    <t>Подпрограмма 4 "Обращение с отходами производства и потребления"</t>
  </si>
  <si>
    <t>Задача 3. Утилизация отходов с привлечением специализированных организаций</t>
  </si>
  <si>
    <t>Основное мероприятие 4.5 Утилизация отходов с привлечением специализированных организаций</t>
  </si>
  <si>
    <t>Мероприятие 4.5.1 Утилизация отходов с привлечением специализированных организаций</t>
  </si>
  <si>
    <t xml:space="preserve">Г.В.Фащенко-РуководительУправление территориального развития, экологии и природопользования администрации МО  "Усинск"/Голенастов В.А.-руководитель Управления жилищно-коммунального хозяйства администрации МО  "Усинск" </t>
  </si>
  <si>
    <r>
      <t>Контрольное событие №</t>
    </r>
    <r>
      <rPr>
        <i/>
        <sz val="30"/>
        <rFont val="Times New Roman"/>
        <family val="1"/>
        <charset val="204"/>
      </rPr>
      <t xml:space="preserve"> 1</t>
    </r>
    <r>
      <rPr>
        <i/>
        <sz val="30"/>
        <color theme="1"/>
        <rFont val="Times New Roman"/>
        <family val="1"/>
        <charset val="204"/>
      </rPr>
      <t>:Выполнены работы в полном объеме по утилизации и переработке отходов специализированными организациями</t>
    </r>
  </si>
  <si>
    <t>01.06.2023 Привлечение специализированных организаций по утилизации и переработке отходов; утилизация отходов на специально отведенных участках и/или специальных сооружениях по утилизации</t>
  </si>
  <si>
    <r>
      <t xml:space="preserve"> приемка и захоронение отходов IV-V класса опасности, кроме твердых коммунальных отходов, собранных во время проведения экологических акций, субботников, сбор и транспортировка отработанных автомобильных шин к месту приемки для дальнейшей утилизации, прием и утилизация прочих опасных отходов (шин, покрышек, автомобильных камер) на общую сумму -5 199,9 тыс.руб. /  ликвидация несанкционнированных свалок в г.Усинске- 3 956,2 тыс.руб.Выполнены работы в полном объеме специализированными организациями: оказание услуг по ликвидации несанкционнированных свалок в г.Усинске-</t>
    </r>
    <r>
      <rPr>
        <b/>
        <sz val="30"/>
        <color theme="1"/>
        <rFont val="Times New Roman"/>
        <family val="1"/>
        <charset val="204"/>
      </rPr>
      <t>3 956,2</t>
    </r>
    <r>
      <rPr>
        <sz val="30"/>
        <color theme="1"/>
        <rFont val="Times New Roman"/>
        <family val="1"/>
        <charset val="204"/>
      </rPr>
      <t xml:space="preserve"> тыс.руб.-полное исполнение договорных обязательств, оплата договора от 28.07.2023- </t>
    </r>
    <r>
      <rPr>
        <b/>
        <sz val="30"/>
        <color theme="1"/>
        <rFont val="Times New Roman"/>
        <family val="1"/>
        <charset val="204"/>
      </rPr>
      <t xml:space="preserve">1300,9 </t>
    </r>
    <r>
      <rPr>
        <sz val="30"/>
        <color theme="1"/>
        <rFont val="Times New Roman"/>
        <family val="1"/>
        <charset val="204"/>
      </rPr>
      <t>тыс.руб.полностью, договор от 25.05.2023 частичная оплата- 90 тыс.руб.</t>
    </r>
  </si>
  <si>
    <t>Всего ФБ,РБ,МБ,внебюджетные средства</t>
  </si>
  <si>
    <r>
      <t xml:space="preserve">Вывод об эфффективности реализации муниципальной программы за отчетный квартал: </t>
    </r>
    <r>
      <rPr>
        <b/>
        <sz val="30"/>
        <rFont val="Times New Roman"/>
        <family val="1"/>
        <charset val="204"/>
      </rPr>
      <t>((37/38)+(37/38</t>
    </r>
    <r>
      <rPr>
        <b/>
        <sz val="30"/>
        <color rgb="FF000000"/>
        <rFont val="Times New Roman"/>
        <family val="1"/>
        <charset val="204"/>
      </rPr>
      <t>)+(261613,9/379545,3))/3*100= эффективная (</t>
    </r>
    <r>
      <rPr>
        <b/>
        <sz val="30"/>
        <rFont val="Times New Roman"/>
        <family val="1"/>
        <charset val="204"/>
      </rPr>
      <t>87,66</t>
    </r>
    <r>
      <rPr>
        <b/>
        <sz val="30"/>
        <color rgb="FFFF0000"/>
        <rFont val="Times New Roman"/>
        <family val="1"/>
        <charset val="204"/>
      </rPr>
      <t xml:space="preserve"> </t>
    </r>
    <r>
      <rPr>
        <b/>
        <sz val="30"/>
        <color rgb="FF000000"/>
        <rFont val="Times New Roman"/>
        <family val="1"/>
        <charset val="204"/>
      </rPr>
      <t>%)</t>
    </r>
  </si>
  <si>
    <t>Руководитель УЖКХ _____________________________________________________________________/В.А.Голенастов/</t>
  </si>
  <si>
    <t>Исполнитель :Экономист Е.В.Осиповская 26-9-34</t>
  </si>
  <si>
    <t>УТВЕРЖДЕНО</t>
  </si>
  <si>
    <t>Заместитель главы администрации округа «Усинск»</t>
  </si>
  <si>
    <t>_____________________________/В.Г. Руденко</t>
  </si>
  <si>
    <t>«____»______________2023 г.</t>
  </si>
  <si>
    <t>Заместитель руководителя администрации МО ГО «Усинск»</t>
  </si>
  <si>
    <t xml:space="preserve">Комплексный план действий по реализации муниципальной программы </t>
  </si>
  <si>
    <t>«Развитие транспортной системы» на 2023 год</t>
  </si>
  <si>
    <t>Ожидаемый непосредственный результат (краткое описание)</t>
  </si>
  <si>
    <t>Целевой индикатор и показатель</t>
  </si>
  <si>
    <t>Наименование, единица измерения</t>
  </si>
  <si>
    <t>Значение</t>
  </si>
  <si>
    <t>Подпрограмма 1 «Развитие транспортной инфраструктуры и транспортного обслуживания населения»</t>
  </si>
  <si>
    <t>Задача 1. "Развитие современной транспортной системы, обеспечивающей повышение доступности и безопасности услуг транспортного комплекса"</t>
  </si>
  <si>
    <t>Проектные мероприятия</t>
  </si>
  <si>
    <t>Процессные мероприятия</t>
  </si>
  <si>
    <t>Основное мероприе 1.1. Оборудование и содержание ледовых переправ и зимних автомобильных дорог общего пользования местного значения</t>
  </si>
  <si>
    <t xml:space="preserve">Голенастов В.А., руководитель </t>
  </si>
  <si>
    <t>Обустройство зимника, заливка льда, расчистка снега, накатывание дороги.</t>
  </si>
  <si>
    <t>01.01.2023 год</t>
  </si>
  <si>
    <t>31.12.2023 год</t>
  </si>
  <si>
    <t>Количество ледовых переправ и зимних автомобильных дорог общего пользования местного значения отвечающих нормативным требованиям, единиц.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</si>
  <si>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</si>
  <si>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</si>
  <si>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Уход за дорогой, дорожными сооружениями и полосой отвода, устранение возникающих мелких повреждений, по организации и обеспечению безопасности дорожного движения, а также зимнее содержание.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</si>
  <si>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</t>
  </si>
  <si>
    <t>2.1</t>
  </si>
  <si>
    <t>Мероприятие 1.2.1. Содержание автомобильных дорог общего пользования местного значения за счет средств бюджета МО ГО «Усинск»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</si>
  <si>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Контрольное событие № 1  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</si>
  <si>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>Основное мероприятие 1.3. Транспортное обслуживание населения в границах МО ГО «Усинск»</t>
  </si>
  <si>
    <t>Игумнова А.Л., начальник</t>
  </si>
  <si>
    <t>Перевозка пассажиров и багажа воздушным транпортом до труднодоступных населенных пунктов Мутный Материк, Щельябож, Захарвань, Усть-Лыжа, Денисовка.</t>
  </si>
  <si>
    <t>Транспортная подвижность населения на автомобильном, воздушном и водном транспорте, поездок/чел., в год</t>
  </si>
  <si>
    <t>3.1</t>
  </si>
  <si>
    <t>Мероприятие 1.3.1. Пассажирские воздушные перевозки</t>
  </si>
  <si>
    <t xml:space="preserve">Контрольное событие №1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</si>
  <si>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>3.2</t>
  </si>
  <si>
    <t>Мероприятие 1.3.2. Организация обслуживания населения автомобильным и речным транспортом на территории МО ГО «Усинск»</t>
  </si>
  <si>
    <t xml:space="preserve">Перевозка пассажиров и багажа автомобильным транпортом (город), по зимним автомобильным дорогам и речным транспортом до труднодоступных населенных пунктов Мутный Материк, Щельябож, Захарвань, Усть-Лыжа. </t>
  </si>
  <si>
    <t>Контрольное событие №1 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</si>
  <si>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>Контрольное событие №2 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</si>
  <si>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>Основное мероприятие 1.4.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Ресчпублики Коми</t>
  </si>
  <si>
    <t>01.05.2023 год</t>
  </si>
  <si>
    <t>31.08.2023 год</t>
  </si>
  <si>
    <t>Доля протяженности улиц г. Усинска, отвечающих нормативным требованиям, % в год</t>
  </si>
  <si>
    <t>Контрольное событие №1                                       Ремонт  автомобильных дорог местного значения и улиц не менее 4,997 км</t>
  </si>
  <si>
    <t>Основное мероприятие 1.5. Реализация отдельных мероприятий регионального проекта «Дорожная сеть»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(R1)</t>
  </si>
  <si>
    <t xml:space="preserve">Управление жилищно - коммунального хозяйства </t>
  </si>
  <si>
    <t>Доля протяженности улиц г.Усинска, отвечающих нормативным требованиям, % в год</t>
  </si>
  <si>
    <t xml:space="preserve">Контрольное событие №1                                                         </t>
  </si>
  <si>
    <t>Основное мероприятие 1.6. Приведение в нормативное состояние внутрипоселковых  дорог</t>
  </si>
  <si>
    <t xml:space="preserve">Беляев А.В., руководитель территориального органа
</t>
  </si>
  <si>
    <t>Администрация                 с.Усть - Лыжа</t>
  </si>
  <si>
    <t>Доля протяженности внутрипоселковых дорог отвечающих нормативным требованиям, в общей протяженности внутрипоселковых дорог, % в год</t>
  </si>
  <si>
    <t xml:space="preserve">Контрольное событие №1                                                         Ремонт  2050 метров автомобильной дороги ул. Центральная, с. Усть -Лыжа </t>
  </si>
  <si>
    <t>Основное мероприятие 1.7. Реализация проекта «Народный бюджет» в сфере дорожной деятельности</t>
  </si>
  <si>
    <t>01.04.2022 год</t>
  </si>
  <si>
    <t>31.08.2022 год</t>
  </si>
  <si>
    <t>Мероприятие 1.7.1. Выполнение работ по ремонту дорожного полотна и замене дорожных знаков на автомобильной дороге подъезд к водозабору на р. Усе (от автомобильной дороги Усть-Уса-Усинск от поворота на Харьягинский-Усинск, исключая городскую черту г. Усинска)</t>
  </si>
  <si>
    <t>Доля протяженности автомобильных дорог общего пользования местного значения, отвечающих нормативным требованиям, процент</t>
  </si>
  <si>
    <t>Контрольное событие №1                                                         Ремонт подъезда к Водозабору на р. Уса</t>
  </si>
  <si>
    <t>3.3</t>
  </si>
  <si>
    <t>Основное мероприятие 1.8. Приобретение подвижного состава для осуществления пассажирских перевозок автомобильным транспортом</t>
  </si>
  <si>
    <t>Обновление автопарка  для осуществления пассажирских перевозок автомобильным транспортом.</t>
  </si>
  <si>
    <t>Транспортная подвижность населения на автомобильном, воздушном и водном транспорте</t>
  </si>
  <si>
    <t xml:space="preserve">Контрольное событие №1                                                             Приобретение автобусов  для осуществления пассажирских перевозок автомобильным транспортом в кол-ве 3-х шт.
</t>
  </si>
  <si>
    <t>Итого по подпрограмме 1</t>
  </si>
  <si>
    <t>Подпрограмма 2 «Повышение безопасности дорожного движения»</t>
  </si>
  <si>
    <t>Задача 2. "Снижение количества лиц, погибших в дорожно - транспортных происшествий"</t>
  </si>
  <si>
    <t>Основное меропритие 2.1.  Мероприятия, направленные на предупреждение опасного поведения участников дорожного движения</t>
  </si>
  <si>
    <t xml:space="preserve"> Установить выносные консоли в том числе по ул. Мира в районе д. 4 в ко-ве 2-х шт. Нанесение разметки пешеходных переходов и ослуживание искусственных неровностей на проезжей части городских дорог. </t>
  </si>
  <si>
    <t>Дорожно-транспортные происшествия, едениц</t>
  </si>
  <si>
    <t xml:space="preserve"> Полетова Т.Н., руководитель территориального органа</t>
  </si>
  <si>
    <t>Администрация                 с.Усть-Уса</t>
  </si>
  <si>
    <t>4.1.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</si>
  <si>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</si>
  <si>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r>
      <t>Контрольное событие № 1                                        Выполнение работ по нанесению разметки пешеходных переходов (за 1 нанесение составляет - 2374 м</t>
    </r>
    <r>
      <rPr>
        <i/>
        <vertAlign val="superscript"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, разметка наносится  3 раза за летний период)</t>
    </r>
  </si>
  <si>
    <t>Контрольное событие № 2                                        Установка выносных консолий в ко-ве 2-х шт.</t>
  </si>
  <si>
    <t xml:space="preserve">4.2. </t>
  </si>
  <si>
    <t>Мероприятие 2.1.2.  Обслуживание, изготовление и монтаж знаков дорожного движения</t>
  </si>
  <si>
    <t>Обслуживание, замена  и текущий ремонт 696 дорожных знаков.</t>
  </si>
  <si>
    <t>Контрольное событие № 1                                     Обслуживание и текущий ремонт в количестве   696 дорожных знаков.</t>
  </si>
  <si>
    <t xml:space="preserve">4.3. </t>
  </si>
  <si>
    <t>Мероприятие 2.1.3. Техническое обслуживание светофорных объектов</t>
  </si>
  <si>
    <t>обслуживание 130 светофорных объектов (светофоры транспортные-60 шт.; светофоры пешеходные типа Т7-26 шт.; светофоры пешеходные типа П1/П2-44 шт.).</t>
  </si>
  <si>
    <t>Контрольное событие №1                                             Обслуживание светофорных объектов в количестве 130 шт</t>
  </si>
  <si>
    <t>4.4.</t>
  </si>
  <si>
    <t xml:space="preserve">Мероприятие 2.1.4. Обеспечение безопасности дорожного движения внутрипоселковых  дорог
</t>
  </si>
  <si>
    <t>выполнение работ по монтажу искусственных неровностей и установки дорожных знаков в с. Усть-Уса, на участке ул. Советская в районе д. 36.</t>
  </si>
  <si>
    <t xml:space="preserve">Контрольное событие №1   выполнение работ по монтажу искусственных неровностей и установки дорожных знаков в с. Усть-Уса, на участке ул. Советская в районе д. 36 </t>
  </si>
  <si>
    <t>Контрольное событие № 2                                                    Монтаж, покраска металлических ограждений 132 м; бетонирование стоек 72 шт.</t>
  </si>
  <si>
    <t xml:space="preserve">5.5. </t>
  </si>
  <si>
    <t xml:space="preserve">Мероприятие 2.1.5. «Приобретение проекта организации дорожного движения 2022-2025 г.г.»
</t>
  </si>
  <si>
    <t>Рогов Е.М., начальник</t>
  </si>
  <si>
    <t xml:space="preserve">Контрольное событие № 1  Проект организации дорожного движения                                        </t>
  </si>
  <si>
    <t xml:space="preserve">4.4. </t>
  </si>
  <si>
    <t xml:space="preserve">Мероприятие 2.1.6. «Строительство линий уличного и дорожного освещения»
</t>
  </si>
  <si>
    <t>Контрольное событие № 1                                                    Установка дополнительного уличного и дорожного освещения по ул.Промышленная в г.Усинске (43 шт. ж/б опоры)</t>
  </si>
  <si>
    <t xml:space="preserve">4.5. </t>
  </si>
  <si>
    <t xml:space="preserve">Мероприятие 2.1.7. «Мероприятие по укреплению материально-технического оснащения ОМВД России по г. Усинску»
</t>
  </si>
  <si>
    <t>Основное мероприятие 2.2. Мероприятия, направленные на предупреждение детского дорожно-транспортного травматизма</t>
  </si>
  <si>
    <t xml:space="preserve"> слуев на 100 тыс. населения</t>
  </si>
  <si>
    <t>Контрольное событие №1                                          Приобретение оборудования, позволяющего в игровой форме формировать навыки безопасного поведения на уличной – дорожной сети</t>
  </si>
  <si>
    <t>Орлов Ю.А., руководитель</t>
  </si>
  <si>
    <t>Основное мероприятие 2.3. Профилактика правонарушений в общественных местах и на улице</t>
  </si>
  <si>
    <t>Покупка видеосигнала с камер АПК «Безопасный город». Обслуживаются 68 камер.</t>
  </si>
  <si>
    <t>Уровень преступности (количество зарегистрированных преступлений на 100 тыс. человек)</t>
  </si>
  <si>
    <t>Контрольное событие №1                                           Приобретение услуг по предоставлению видеосигнала системы аппаратно-программного комплекса «Безопасный город»</t>
  </si>
  <si>
    <t>Итого по подпрограмме 2</t>
  </si>
  <si>
    <t>Всего по программе:</t>
  </si>
  <si>
    <t>Согласовано:</t>
  </si>
  <si>
    <t>Начальник отдела транспорта и связи</t>
  </si>
  <si>
    <t>А.Л. Игумнова</t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</si>
  <si>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 октябрь   </t>
    </r>
    <r>
      <rPr>
        <sz val="14"/>
        <color theme="1"/>
        <rFont val="Times New Roman"/>
        <family val="1"/>
        <charset val="204"/>
      </rPr>
      <t>2023 г.</t>
    </r>
  </si>
  <si>
    <t>Руководитель управления экономического развития, прогнозирования и инвестиционной политики - руководитель отдела</t>
  </si>
  <si>
    <t>Руководитель Финансового управления</t>
  </si>
  <si>
    <t>С.К. Росликова</t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</si>
  <si>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октябрь   </t>
    </r>
    <r>
      <rPr>
        <sz val="14"/>
        <color theme="1"/>
        <rFont val="Times New Roman"/>
        <family val="1"/>
        <charset val="204"/>
      </rPr>
      <t>2023 г.</t>
    </r>
  </si>
  <si>
    <t>Приложение 3</t>
  </si>
  <si>
    <t>к Методическим указаниям</t>
  </si>
  <si>
    <t>по разработке и реализации</t>
  </si>
  <si>
    <t>муниципальных программ</t>
  </si>
  <si>
    <t>муниципального образования</t>
  </si>
  <si>
    <t>городского округа "Усинск"</t>
  </si>
  <si>
    <t>Мониторинг</t>
  </si>
  <si>
    <t>реализации муниципальной программы</t>
  </si>
  <si>
    <r>
      <t>"</t>
    </r>
    <r>
      <rPr>
        <u/>
        <sz val="14"/>
        <color theme="1"/>
        <rFont val="Times New Roman"/>
        <family val="1"/>
        <charset val="204"/>
      </rPr>
      <t>Устойчивое развитие сельских территорий</t>
    </r>
    <r>
      <rPr>
        <sz val="14"/>
        <color theme="1"/>
        <rFont val="Times New Roman"/>
        <family val="1"/>
        <charset val="204"/>
      </rPr>
      <t>"</t>
    </r>
  </si>
  <si>
    <t>(наименование муниципальной программы)</t>
  </si>
  <si>
    <t>по состоянию на 01.07.2023 года</t>
  </si>
  <si>
    <t>№
п/п</t>
  </si>
  <si>
    <t>Наименование муниципальной программы, основного мероприятия, мероприятия, контрольного события муниципальной программы (подпрограммы муниципальной программы)</t>
  </si>
  <si>
    <t>Статус мероприятия, контрольного события</t>
  </si>
  <si>
    <t>источник финансирования</t>
  </si>
  <si>
    <t>план на отчетную дату</t>
  </si>
  <si>
    <t>кассовое исполнение на отчетную дату</t>
  </si>
  <si>
    <r>
      <t>Подпрограмма 1 "С</t>
    </r>
    <r>
      <rPr>
        <u/>
        <sz val="14"/>
        <color theme="1"/>
        <rFont val="Times New Roman"/>
        <family val="1"/>
        <charset val="204"/>
      </rPr>
      <t>оциальное развитие села"</t>
    </r>
  </si>
  <si>
    <t>Основное мероприятие 1.2.
Решение вопросов местного значения</t>
  </si>
  <si>
    <t>Фащенко Г.В., руководитель Управление территориального развития, экологии и природопользования</t>
  </si>
  <si>
    <t>1.1.</t>
  </si>
  <si>
    <t>Мероприятие 1.2.1.
Оказание взаимодействия по вопросам местного самоуправления</t>
  </si>
  <si>
    <t xml:space="preserve">01.01.2023
проведение 2 семинара совещания </t>
  </si>
  <si>
    <t>30.06.2023
проведено 2 семинара совещания</t>
  </si>
  <si>
    <t>Контрольное событие N 1
Организация семинаров-совещаний для руководителей территориальных органов и старост деревень</t>
  </si>
  <si>
    <t>Основное мероприятие 1.3.
Обеспечение фукционирования созданной инфраструктуры связи в труднодоступных и малонаселенных пунктах</t>
  </si>
  <si>
    <t xml:space="preserve">Игумнова А.Л., руководитель отдела транспорта и связи,
</t>
  </si>
  <si>
    <t>РБ 363,7
МБ 23,7</t>
  </si>
  <si>
    <t>2.1.</t>
  </si>
  <si>
    <t>Мероприятие 1.3.1.
Обеспечение фукционирования созданной инфраструктуры связи в труднодоступных и малонаселенных пунктах</t>
  </si>
  <si>
    <t>01.01.2023
заключение контрактов на обслуживание оборудования в д. Васькино и д. Кушшор</t>
  </si>
  <si>
    <t>30.06.2023
контракты не заключены, в связи неисправностью оборудования и наличием сотовой связи в д. Васькино от с. Мутный Материк и в д.Кушшор от Баяндыского месторождения</t>
  </si>
  <si>
    <t>РБ 363,7
МБ 23,8</t>
  </si>
  <si>
    <t>расторгуты контракты в 2022 году (неисправность оборудования)</t>
  </si>
  <si>
    <t>Контрольное событие N 1
Содержание инфраструктуры связи в труднодоступных населенных пунктах</t>
  </si>
  <si>
    <t>Основное мероприятие 1.4.
Реализация мероприятий по благоустройству сельских территорий</t>
  </si>
  <si>
    <t>Овсянникова А.В., руководитель администрации с. Колва</t>
  </si>
  <si>
    <t>срок еще не наступил</t>
  </si>
  <si>
    <t>РБ 1026,9
МБ 430,1</t>
  </si>
  <si>
    <t>3.1.</t>
  </si>
  <si>
    <t>Мероприятие 1.4.1.
Обустройство площадок накопления твердых коммунальных отходов в селе Колва "Чистое село"</t>
  </si>
  <si>
    <t>01.01.2023
обустройство площадок накопления ТКО</t>
  </si>
  <si>
    <t>30.06.2023
выполнены работы по обустройству оснований площадок накопления ТКО, монтаж металлических конструкций, обшивка профлистом,  по обустройству уличного освещения. приобретены и доставлены контейнеры для сбора ТКО</t>
  </si>
  <si>
    <t>РБ 1026,9
МБ 430,2</t>
  </si>
  <si>
    <t>Контрольное событие N 1
Обустройство площадок накопления твердых коммунальных отходов</t>
  </si>
  <si>
    <t>30.06.2023
работа по реализации проекта продолжается: устанавливаются контейнеры, выполняется благоустройство, изготавливаются баннеры</t>
  </si>
  <si>
    <r>
      <t xml:space="preserve">Подпрограмма 2 </t>
    </r>
    <r>
      <rPr>
        <u/>
        <sz val="14"/>
        <color theme="1"/>
        <rFont val="Times New Roman"/>
        <family val="1"/>
        <charset val="204"/>
      </rPr>
      <t>"Развитие агропромышленного кормплекса"</t>
    </r>
  </si>
  <si>
    <t>Основное мероприятие 2.2.
Предоставление субсидий в рамках реализации проекта "Народный бюджет" на территории МО ГО "Усинск"</t>
  </si>
  <si>
    <t>РБ 1985,7
МБ 392,1</t>
  </si>
  <si>
    <t>Мероприятие 2.2.5.
Реализация народного проекта сфере агропромышленного комплекса, прошедших отбор в рамках проекта  «Народный бюджет» "Приобретение фургона для перевозки пищевых продуктов" и "Модернизация пекарни в пгт. Парма"</t>
  </si>
  <si>
    <t>01.01.2023
Приобретение фургона для перевозки пищевых продуктов
Приобретение оборудования в пекарню пгт. Парма</t>
  </si>
  <si>
    <t>30.06.2023
Заключен договор от 19.05.2023 № 318 с ООО "Авто-ММ". Произведен авансовый платеж в сумме 787,5 т.руб  
Заключен договор от 28.06.2023 № 9 с ООО "Тайпан". Произведен авансовый платеж в сумме 500,0 т.руб</t>
  </si>
  <si>
    <t>Контрольное событие N 1
Реализация народных проектов в сфере агропромышленного комплекса, прошедших отбор в рамках проекта "Народный бюджет"</t>
  </si>
  <si>
    <t>01.01.2023
Реализация народных проектов</t>
  </si>
  <si>
    <t>30.06.2023
Работа по реализации проекта продолжается</t>
  </si>
  <si>
    <t>Вывод об эффективности реализации муниципальной программы за отчетный квартал: 33,3 %         (1/4+1/4)+(2415,6/4383,5)/3*100</t>
  </si>
  <si>
    <t>Руководитель УТРЭиП                                                                                                                       Г.В. Фащенко</t>
  </si>
  <si>
    <t>Исп. Канева А.С.</t>
  </si>
  <si>
    <t>Приложение</t>
  </si>
  <si>
    <t>Мониторинг реализации муниципальной программы "Развитие образования"</t>
  </si>
  <si>
    <t>по состоянию на 01 октября 2023 года</t>
  </si>
  <si>
    <t>№ п/п</t>
  </si>
  <si>
    <t xml:space="preserve">Наименование муниципальной программы, основного мероприятия,  контрольного события муниципальной программы (подпрограммы муниципальной программы) программы, подпрограммы муниципальной программы(ведомственной целевой программы, основного мероприятия)
</t>
  </si>
  <si>
    <t>Дата наступления и содержание мероприятия,                                                                                      контрольного события в отчетном периоде</t>
  </si>
  <si>
    <t>Расходы на реализацию основного мероприятия, мероприятия программы, тыс. руб.</t>
  </si>
  <si>
    <t>Источник                                         финансирования</t>
  </si>
  <si>
    <t>План на 01.10.2023</t>
  </si>
  <si>
    <t>Кассовое исполнение на 01.10.2023</t>
  </si>
  <si>
    <t xml:space="preserve">Подпрограмма 1 Развитие дошкольного, общего и дополнительного образования детей </t>
  </si>
  <si>
    <t>1.1</t>
  </si>
  <si>
    <t xml:space="preserve">Основное мероприятие   1.1 Развитие форм и моделей предоставления дошкольного образования
</t>
  </si>
  <si>
    <t>Ю.А. Орлов, Руководитель Управления образования администрации округа «Усинск»</t>
  </si>
  <si>
    <t>Контрольное  событие № 1  Обеспечены местами в ДОО 100%  детей в возрасте до 3-х лет от  общей численности  детей, поставленных  на учет для предоставления места в ДОО</t>
  </si>
  <si>
    <t>01.01.2023  Созданы условия для детей в возрасте до трех лет в дошкольных образовательных организациях и обеспечен 100% охват дошкольным образованием детей в возрасте от 1 до 6 лет</t>
  </si>
  <si>
    <t>01.10.2023  100% детей в возрасте до 3-х лет от  общей численности  детей, поставленных  на учет для предоставления места в ДОО обеспечены местами. Дети необеспеченные местами в ДОО отсутствуют.</t>
  </si>
  <si>
    <t>1.2</t>
  </si>
  <si>
    <t>Основное мероприятие 1.2 Реализация отдельных мероприятий регионального проекта «Поддержка семей, имеющих детей»</t>
  </si>
  <si>
    <t>Контрольное  событие № 1 Количество услуг психолого-педагогической, методической и консультативной помощи родителям ежегодно будет увеличиваться на 10.</t>
  </si>
  <si>
    <t>01.01.2023  Оказаны услуги психолого-педагогической, методической и консультативной помощи родителям (законным представителям) детей.</t>
  </si>
  <si>
    <t>01.10.2023  За первое полугодие 2023 г. было оказано 612 услуг психолого-педагогической, методической и консультативной помощи родителям (законным представителям). Всего нарастающим итогом оказано 4141 услуг.</t>
  </si>
  <si>
    <t>1.3</t>
  </si>
  <si>
    <t xml:space="preserve">Основное мероприятие 1.3   Реализация отдельных мероприятий регионального проекта «Современная школа»                  </t>
  </si>
  <si>
    <t>Контрольное  событие № 1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до 2025 года увеличится с 1  до 9</t>
  </si>
  <si>
    <t>01.01.2023 Обновлены содержание и методы обучения предметной области «Технология» и других предметных областей</t>
  </si>
  <si>
    <t xml:space="preserve">01.10.2023 Создан центр на базе МБОУ «ООШ» с. Усть-Лыжа. Мероприятие выполнено в полном объеме </t>
  </si>
  <si>
    <t>1.4</t>
  </si>
  <si>
    <t>Основное мероприятие 1.4 Развитие системы оценки качества образования</t>
  </si>
  <si>
    <t>Контрольное  событие № 1  Доля выпускников муниципальных общеобразовательных организаций, не получивших аттестат о среднем общем образовании составит  0,3 (не более 1 человека)</t>
  </si>
  <si>
    <t>01.01.2023 Повышено качество образования, выраженное в получении документа об уровне образования всеми  выпускниками 11 (12) классов муниципальных общеобразовательных организаций</t>
  </si>
  <si>
    <t>01/07/2023 По результатам государственной итоговой аттестации в 2023 году все 188 выпускников (100%) получили аттестат о среднем общем образовании</t>
  </si>
  <si>
    <t>1.5</t>
  </si>
  <si>
    <t xml:space="preserve">Основное мероприятие 1.5 Реализация отдельных мероприятий регионального проекта «Успех каждого ребёнка»             </t>
  </si>
  <si>
    <t xml:space="preserve">Контрольное событие № 1 100% общеобразовательных организаций примут участие во Всероссийском проекте "Билет в будущее" </t>
  </si>
  <si>
    <t>01.01.2023  Увеличение числа обучающихся, участников мероприятий различных уровней, Всероссийских проектов</t>
  </si>
  <si>
    <t>31.12.2023 Контрольное событие будет исполнено в 4 квартале 2023 года (итоги будут подведены в декабре)</t>
  </si>
  <si>
    <t>1.6</t>
  </si>
  <si>
    <t>Основное мероприятие 1.6 Создание условий для выявления и поддержки одаренных детей</t>
  </si>
  <si>
    <t>Контрольное событие № 1 100% выполнение мероприятий, включенных в План работы муниципального ресурсного центра по работе с одаренными детьми</t>
  </si>
  <si>
    <t>01.01.2023 Увеличение количества обучающихся, принимающих участие в муниципальных, республиканских, всероссийских олимпиадах, конкурсах, конференциях, соревнованиях, фестивалях.    
Популяризация видов спорта, привлечение учащихся к занятиям физической культурой и спортом. 
Обеспечение занятости обучающихся во внеурочное время.
Развитие творческих способностей обучающихся</t>
  </si>
  <si>
    <t>01.10.2023 Проведены все мероприятия, включенные в план работы муниципального ресурсного центра, обучающиеся приняли участие в региональном этапе всероссийской олимпиады школьников, мероприятиях регионального центра выявления, поддержки и развития одаренных детей "Академия юных талантов"</t>
  </si>
  <si>
    <t>1.7</t>
  </si>
  <si>
    <t xml:space="preserve">Основное мероприятие 1.7 Реализация отдельных мероприятий региональных проектов «Учитель будущего», «Социальные лифты для каждого»                 </t>
  </si>
  <si>
    <t>Контрольное  событие №1 Организация и проведение муниципального профессионального конкурса педагогического мастерства "Педагог года". Обеспечение участия педагогов в республиканских профессиональных конкурсах</t>
  </si>
  <si>
    <t>01.01.2023 Повышение профессионального мастерства педагогических работников</t>
  </si>
  <si>
    <t xml:space="preserve">01.07.2023 В январе-феврале проведен муниципальный профессиональный конкурс "Педагог года". Количество участников - 28. Педагоги приняли участие в республиканских конкурсах "Учитель года", "Воспитатель года", "Педагог-психолог Республики Коми" и др. </t>
  </si>
  <si>
    <t>1.8</t>
  </si>
  <si>
    <t xml:space="preserve">Основное мероприятие 1.8 Создание условий для модернизации инфраструктуры образовательных организаций            </t>
  </si>
  <si>
    <t>1.8.1</t>
  </si>
  <si>
    <t>Мероприятие 1.8.1 Проведение текущего ремонта в образовательных организациях и обустройство прилегающих территорий</t>
  </si>
  <si>
    <t>01.01.2023   В образовательных организациях проведен текущий ремонт и обустройство прилегающих территорий</t>
  </si>
  <si>
    <t>01.07.2023 В образовательных организациях проведен текущий ремонт к началу учебного года</t>
  </si>
  <si>
    <t>1.8.2</t>
  </si>
  <si>
    <t>Мероприятие 1.8.2 Обеспечение  доступа к сети интернет образовательных организаций</t>
  </si>
  <si>
    <t xml:space="preserve">01.01.2023 В образовательных организациях обеспечен доступ к сети интернет </t>
  </si>
  <si>
    <t>01.10.2023 Все образовательные организации  обеспечены доступом к сети интернет, а так же планируется обеспечение доступом до конца года</t>
  </si>
  <si>
    <t>Контрольное  событие № 1.  Все общеобразовательные организации  (100%)  ежегодно будут обеспечены современными условиями обучения</t>
  </si>
  <si>
    <t>01.01.2023 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</si>
  <si>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01.10.2023 К началу учебного года все общеобразовательные организации обеспечены современными условиями обучения на 100%</t>
  </si>
  <si>
    <t>1.9</t>
  </si>
  <si>
    <t xml:space="preserve">Основное мероприятие 1.9 Строительство и реконструкция образовательных организаций             </t>
  </si>
  <si>
    <t>Контрольное событие № 1  Введены  в эксплуатацию новые здания образовательных организаций</t>
  </si>
  <si>
    <t>01.01.2023 Увеличение обучающихся в муниципальных общеобразовательных организациях, занимающихся в одну смену</t>
  </si>
  <si>
    <t>01.07.2023 Завершилось строительство и введено в эксплуатацию новый детский сад в с. Мутный Материк на 80 мест</t>
  </si>
  <si>
    <t>1.10</t>
  </si>
  <si>
    <t xml:space="preserve">Основное мероприятие 1.10  Укрепление материально-технической базы и создание безопасных условий в организациях в сфере образования       </t>
  </si>
  <si>
    <t>Контрольное событие № 1 Оказание услуг физической охраны объекта, обеспечение внутриобъектового и пропускного режимов</t>
  </si>
  <si>
    <t xml:space="preserve">01.01.2023 Повышение качества предоставляемых услуг.
Повышение уровня удовлетворенности населения качеством образования
</t>
  </si>
  <si>
    <t xml:space="preserve">01.10.2023 Во всех городских общеобразовательных организациях (в 8 объектах) заключены договора с подрядной организацией на оказание  услуг физической охраны объекта, обеспечение внутриобъектового и пропускного режимов. А так же планируется оказание данных услуг до конца года
</t>
  </si>
  <si>
    <t>Контрольное событие № 2 Проведение текущих ремонтов, приобретение оборудования для пищеблоков в целях их приведения в соответствие с санитарно-эпидемиологическими требованиями</t>
  </si>
  <si>
    <t>01.01.2023     Проведение текущего ремонта и приобретение оборудования для пищеблоков</t>
  </si>
  <si>
    <t>01.10.2023 Выполнены текущие ремонты в семи учреждениях, согласно заключенным договорам  В  девяти образовательных учреждениях закуплено технорлогическое оборудование для пищеблоков.</t>
  </si>
  <si>
    <t>Контрольное событие № 3 Выполнение мероприятий по обеспечению комплексной безопасности</t>
  </si>
  <si>
    <t>01.01.2023 Установка  ограждения территории МАОУ «НОШ №7 имени В.И.Ефремовой» г.Усинска</t>
  </si>
  <si>
    <t>01.07..2023 Ограждение  вокруг территории МАОУ «НОШ №7 имени В.И.Ефремовой» г.Усинска установлено. А так же 13 образовательных сельских организаций оснащены  оборудованием системы передачи тревожных сообщений в систему обеспечения вызова экстренных оперативных служб по единому номеру «112»</t>
  </si>
  <si>
    <t>1.11</t>
  </si>
  <si>
    <t>Основное мероприятие  1.11 Реализация народных проектов в сфере образования, прошедших отбор в рамках проекта "Народный бюджет"</t>
  </si>
  <si>
    <t>Контрольное событие № 1  Реализовано не менее одного проекта народного бюджета, прошедшего отбор</t>
  </si>
  <si>
    <t xml:space="preserve">01.01.2023      Повышение качества предоставляемых услуг </t>
  </si>
  <si>
    <t>01.10.2023 Реализовано 3 народных проекта в сфере образования, прошедших в рамках проекта «Народный бюджет» и в рамках  «Народный бюджет в школе» реализовано два пилотных проекта.</t>
  </si>
  <si>
    <t xml:space="preserve">
</t>
  </si>
  <si>
    <t>1.12</t>
  </si>
  <si>
    <t xml:space="preserve">Основное мероприятие  1.12 Создание условий функционирования современной образовательной среды </t>
  </si>
  <si>
    <t>Контрольное  событие № 1.  В 3 общеобразовательных организациях созданы условия функционирования современной образовательной среды</t>
  </si>
  <si>
    <t xml:space="preserve">01.07.2023 Реализованы проекты в д. Захарвань и с. Щельябож по установке оконных блоков, а так же ремонт полов в с. Усть-Лыжа </t>
  </si>
  <si>
    <t xml:space="preserve">Подпрограмма 2 Отдых детей и трудоустройство подростков </t>
  </si>
  <si>
    <t>Основное мероприятие 2.1 Организация отдыха детей</t>
  </si>
  <si>
    <t>2.1.1</t>
  </si>
  <si>
    <t>Мероприятие 2.1.1 Организация отдыха детей в загородных лагерях за пределами муниципального округа «Усинск» Республики Коми</t>
  </si>
  <si>
    <t>выполнено  в  срок</t>
  </si>
  <si>
    <t>01.01.2023 Организация отдыха детей в загородных лагерях за пределами муниципального округа «Усинск» Республики Коми</t>
  </si>
  <si>
    <t>31.12.2023 Оздоровительная кампания детей продолжит работу в IV квартале 2023 год</t>
  </si>
  <si>
    <t>2.1.2</t>
  </si>
  <si>
    <t>Мероприятие 2.1.2 Организация отдыха детей на территории муниципального округа «Усинск» Республики Коми</t>
  </si>
  <si>
    <t>01.01.2023 Организация отдыха детей на территории муниципального округа «Усинск» Республики Коми</t>
  </si>
  <si>
    <t>31.12.2023 В апреле и июне 2023 года функционаровали лагеря с дневным пребыванием детей на базе общеобразовательных организаций:  общий охват в апреле составил 780 человек, в том числе 164 учащихся, находящихся в трудной жизненной ситуации, в июне 2023 года -     762 чел., в том числе 160 детей ТЖС. Так же планируется организация отдыха в осенние каникулы (ноябре)</t>
  </si>
  <si>
    <t>Контрольное событие № 1 Обеспечение охвата детей отдыхом, в том числе находящихся в трудной жизненной ситуации, не ниже показателей предшествующего периода</t>
  </si>
  <si>
    <t>01.01.2023 Обеспечение охвата детей отдыхом, в том числе находящихся в трудной жизненной ситуации, не ниже показателей предшествующего периода</t>
  </si>
  <si>
    <t>31.12.2023 Оздоровительная кампания детей продолжит работу в IV квартале 2023 года</t>
  </si>
  <si>
    <t>2.2</t>
  </si>
  <si>
    <t xml:space="preserve">Основное    мероприятие  2.2 Организация временного трудоустройства подростков                 </t>
  </si>
  <si>
    <t>Оздоровительная кампания детей начнет работу со II квартала 2023 года</t>
  </si>
  <si>
    <t>Контрольное  событие № 1 Обеспечение трудовой занятости детей в возрасте от 14 до 18 лет, не ниже показателей предшествующего периода</t>
  </si>
  <si>
    <t>01.01.2023 Обеспечение трудовой занятости детей в возрасте от 14 до 18 лет, не ниже показателей предшествующего периода</t>
  </si>
  <si>
    <t>31.12.2023 В июне и августе обеспечены трудовой занятостью дети в возрасте от 14 до 18 лет в июне на 129 мест,  в августе на 20 мест. Так же планируется временного трудоустройства в осенние каникулы (ноябре)</t>
  </si>
  <si>
    <t>Подпрограмма 3 Дети и молодёжь</t>
  </si>
  <si>
    <t>Основное мероприятие 3.1 Реализация отдельных мероприятий регионального проекта «Социальная активность» и регионального проекта «Развитие системы поддержки молодежи («Молодежь России»)»</t>
  </si>
  <si>
    <t>3.1.1</t>
  </si>
  <si>
    <t>Мероприятие 3.1.1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</si>
  <si>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выполнено частично</t>
  </si>
  <si>
    <t>01.01.2023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</si>
  <si>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31.12.2023 Организованы и проведены мероприятия: Муниципальный форум "Молодежь Усинска", муниципальный конкурс "Лучший сельский молодой специалист, игра по профориентации для учащихся старших классов "Мир профессий будущего". Планируется дальнейшее проведение мероприятий до конца года</t>
  </si>
  <si>
    <t>3.1.2</t>
  </si>
  <si>
    <t>Мероприятие 3.1.2 Участие в республиканских и российских мероприятиях, направленных на развитие молодежи</t>
  </si>
  <si>
    <t>01.01.2023      Участие в республиканских и российских мероприятиях, направленных на развитие молодежи</t>
  </si>
  <si>
    <t>31.12.2023 Участие в мероприятиях запланировано на IV квартал 2023 года</t>
  </si>
  <si>
    <t>3.1.3</t>
  </si>
  <si>
    <t>Мероприятие 3.1.3 Поддержка социальных инициатив молодежи (Проектный комитет, премия «УСПЕХ»)</t>
  </si>
  <si>
    <t>01.01.2023       Увеличение количества социальных инициатив молодежи</t>
  </si>
  <si>
    <t>31.12.2023 Проведение мероприятия в 2023 году не запланировано</t>
  </si>
  <si>
    <t>3.1.4</t>
  </si>
  <si>
    <t>Мероприятие 3.1.4 Приобретение оборудования для работы с общественными объединениями и волонтерскими организациями</t>
  </si>
  <si>
    <t>01.01.2023       Приобретение оборудования для работы с общественными объединениями и волонтерскими организациями</t>
  </si>
  <si>
    <t>31.12.2023 Приобретение запланировано на IV квартал</t>
  </si>
  <si>
    <t>Мероприятие 3.1.5 Реализация программы комплексного развития молодежной политики в Республике Коми «Регион для молодых»</t>
  </si>
  <si>
    <t>Реализация проекта и проведение мероприятий для молодежи, реализованных в рамках программы
комплексного развития молодежной политики в Республике Коми «Регион для молодых». Проведение ремонта помещения МБУ "Молодежный центр"</t>
  </si>
  <si>
    <t>Реализован проект. Проведено  мероприятие для молодежи, реализованное в рамках программы
комплексного развития молодежной политики в Республике Коми «Регион для молодых». Проведен ремонт помещения МБУ "Молодежный центр"</t>
  </si>
  <si>
    <t>Контрольное  событие № 1
Ежегодное увеличение числа молодежи, участвующей в добровольческой деятельности на 0,5% от общего количества молодежи в возрасте от 14 до 35 лет.</t>
  </si>
  <si>
    <t>01.01.2023 Увеличение числа детей и молодежи, участвующей в добровольческой деятельности, в деятельности общественных объединений</t>
  </si>
  <si>
    <t>31/12//2023 Показатели будут достигнуты в IV квартале</t>
  </si>
  <si>
    <t>Основное мероприятие 3.2 Проведение мероприятий военно-патриотической и гражданско-патриотической направленности</t>
  </si>
  <si>
    <t>3.2.1</t>
  </si>
  <si>
    <t>Мероприятие 3.2.1 Проведение муниципальных мероприятий патриотической направленности, в т.ч. для молодежи допризывного и призывного возраста</t>
  </si>
  <si>
    <t>01.01.2023       Проведение муниципальных мероприятий патриотической направленности</t>
  </si>
  <si>
    <t>31.12.2023 С 01 по 28 февраля 2023 во всех образовательных организациях прошел месячник патриотического воспитания «Учусь Отчизну защищать». В рамках месячника проведены уроки мужества «О россиянах, исполнявших служебный долг за пределами Отечества», беседы «Почетное дело – защита Отечества», «День памяти воинов - интернационалистов», классные часы «Отечеству служить!», «Есть такая профессия, Родину защищать», в том числе с приглашением представителей ветеранских общественных объединений «Союз ветеранов Афганистана, Чечни и локальных войн», «Союз десантников Усинска», всего в мероприятиях в рамках месячника приняло участие 6735 обучающихся. 
21 февраля 2023 года на базе МБОУ «СОШ №5» г. Усинска для юнармейских отрядов общеобразовательных организаций в рамках месячника прошёл смотр - конкурс знаменных групп «Равнение на знамена», общий охват составил 35 человек. 11 марта 2023 года на базе МБОУ "СОШ №5" г. Усинска прошел муниципальный конкурс "Юнармейская мама", с общим охватом 12 человек. В период с 14 февраля по 10 марта 2023 года был реализован муниципальный проект "В гости к отряду", охват составил - 49 человек.
Планируется дальнейшее проведение мероприятий до конца года</t>
  </si>
  <si>
    <t>3.2.2</t>
  </si>
  <si>
    <t>Мероприятие 3.2.2 Участие в республиканских, межрегиональных, всероссийских мероприятиях патриотической направленности, в т.ч. для молодежи допризывного возраста</t>
  </si>
  <si>
    <t>01.01.2023                 Участие в республиканских, межрегиональных, всероссийских мероприятиях патриотической направленности</t>
  </si>
  <si>
    <t>31.12.2023 Мероприятие будет реализовано в 4 квартале 2023 года</t>
  </si>
  <si>
    <t>3.2.3</t>
  </si>
  <si>
    <t>Мероприятие 3.2.3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(межэтнически) конфликтов</t>
  </si>
  <si>
    <t>01.01.2023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</si>
  <si>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>31.12.2023 В период с января по март 2023 года среди обучающихся образовательных организациях проведено более 32 различных мероприятий по профилактике идеологии терроризма и проявления экстремизма: классные часы «Профилактика терроризма», «Разрешение конфликтов», беседы «Что такое экстремизм?», «Что значит уважать другого», «Мы все разные, но мы едины», «Экстремизму и терроризму - НЕТ!», выставки рисунков «Мы за мир во всем мире!», «Дети против террора!» и т.д.                                            В период со 02 по 07 марта 2023 года для учащихся 7 – 9 классов МБОУ «СОШ №1» г. Усинска, МБОУ «СОШ №2» г. Усинска, МАОУ «Лицей» г. Усинска, МБОУ «СОШ №4 с углубленным изучением отдельных предметов» г. Усинска, МБОУ «СОШ №5» г. Усинска, МБОУ «ООШ» пгт Парма проведено анкетирование на тему: «Терроризм и экстремизм глазами школьников», в котором  приняли участие 334 респондента. 31 марта 2023 года в Центре национальных культур г. Усинска состоялся II муниципальный конкурс чтецов на разных языках «Голоса народов - 2023», направленный на воспитание межнациональных, межэтнических и духовно-нравственных взаимоотношений. В конкурсе приняли участие 26 учащихся. Планируется дальнейшее проведение мероприятий до конца года</t>
  </si>
  <si>
    <t>Контрольное  событие № 1 Муниципальный план мероприятий патриотического воспитания граждан на территории муниципального образования городского округа  «Усинск» реализован в полном объеме.</t>
  </si>
  <si>
    <t xml:space="preserve">выполнено частично </t>
  </si>
  <si>
    <t>01.01.2023 Увеличение числа учащихся, участников мероприятий патриотической  направленности различных уровней</t>
  </si>
  <si>
    <t>31.12.2023 Контрольное событие будет исполнено до конца года на 100%</t>
  </si>
  <si>
    <t>Итого по подпрограмме 3</t>
  </si>
  <si>
    <t xml:space="preserve">Подпрограмма 4 Обеспечение реализации муниципальной программы </t>
  </si>
  <si>
    <t>4.1</t>
  </si>
  <si>
    <t>Основное мероприятие 4.1 Обеспечение присмотра и ухода за детьми, включая организацию их питания и режима дня</t>
  </si>
  <si>
    <t>Мероприятие 4.1.1 Обеспечение присмотра и ухода за детьми</t>
  </si>
  <si>
    <t>01.01.2023 Выполнение муниципального задания</t>
  </si>
  <si>
    <t>01.10.2023 Доведение средств на выполнение муниципального задания на оказание муниципальных услуг по присмотру и уходу за детьми на территории муниципального образования  "Усинск" за 9 месяцев составляет  85,5%. К концу года показатель будет выполнен на 100%.</t>
  </si>
  <si>
    <t>Мероприятие 4.1.2 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</si>
  <si>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01.01.2023 Льготная категория детей обеспечена бесплатным питанием</t>
  </si>
  <si>
    <t>01.10.2023 Бесплатным питанием льготной категории  детей, посещающих образовательные организации, реализующие образовательную программу дошкольного образования обеспечены  на 100%. А так же планируется оказание данных услуг до конца года</t>
  </si>
  <si>
    <t>Контрольное  событие № 1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</si>
  <si>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01.01.2023  Удовлетворение потребности населения в получении дошкольного образования</t>
  </si>
  <si>
    <t>01.07.2023   Выполнение муниципального задания на оказание муниципальных услуг по по присмотру и уходу за детьми исполнено на 85,5%. К концу года показатель будет исполнено на 100%</t>
  </si>
  <si>
    <t>4.2</t>
  </si>
  <si>
    <t>Основное мероприятие 4.2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</si>
  <si>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Контрольное  событие № 1 100%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</si>
  <si>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01.01.2023    Все родители обеспечены выплатой начисленной компенсации</t>
  </si>
  <si>
    <t>01.10.2023 ЗА 9 месяцев все родители (законные представители) в целях материальной поддержки воспитания детей, посещающих муниципальные дошкольные образовательные организации  беспечены выплатами начисленной компенсации.</t>
  </si>
  <si>
    <t>4.3</t>
  </si>
  <si>
    <t>Основное мероприятие 4.3 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</si>
  <si>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Контрольное  событие № 1 Выполнение мониторингов, майских указов Президента РФ, достижение показателя среднемесячной заработной платы  согласно постановлению № 1353 от 27.06.2013 г.</t>
  </si>
  <si>
    <t>01.01.2023  Выплата заработной платы работникам образовательных организаций</t>
  </si>
  <si>
    <t>01.10.2023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составило по дошкольному образованию - 100,9%, по общему образованию - 101,2%.</t>
  </si>
  <si>
    <t>4.4</t>
  </si>
  <si>
    <t>Основное мероприятие 4.4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</si>
  <si>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Контрольное  событие № 1 Охват горячим питанием учащихся 1-4 классов в образовательных организациях составит 100% .  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 на 2023 год - 2 495 чел.</t>
  </si>
  <si>
    <t>01.01.2023 Обеспечение горячим питанием обучающихся 1-4 классов</t>
  </si>
  <si>
    <t>01.10.2023 Во всех общеобразовательных организациях организовано питание обучающихся 1-4 классов, 100% охват.</t>
  </si>
  <si>
    <t>4.5</t>
  </si>
  <si>
    <t>Основное мероприятие 4.5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</si>
  <si>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4.5.1</t>
  </si>
  <si>
    <t>Мероприятие 4.5.1 Обеспечение осуществления общего образования</t>
  </si>
  <si>
    <t>01.10.2023 Доведение средств на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за 9 месяцев составляет 86,1%. К концу года показатель будет выполнен на 100%.</t>
  </si>
  <si>
    <t>4.5.2</t>
  </si>
  <si>
    <t xml:space="preserve">Мероприятие 4.5.2 Организация питания обучающихся льготной категории и воспитанников пришкольных интернатов </t>
  </si>
  <si>
    <t>01.10.2023 Питанием обучающихся льготной категории и воспитанников пришкольных интернатов обеспечено 100%</t>
  </si>
  <si>
    <t>4.5.3</t>
  </si>
  <si>
    <t>Мероприятие 4.5.3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</si>
  <si>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01.01.2023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</si>
  <si>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01.10.2023 Выплатами ежемесячного денежного вознаграждения за классное руководство обеспечено 100% педагогических работников общеобразовательных организаций</t>
  </si>
  <si>
    <t>4.5.4</t>
  </si>
  <si>
    <t>Мероприятие 4.5.4 Организация бесплатного горячего питания обучающихся, получающих начальное общее образование в образовательных организациях</t>
  </si>
  <si>
    <t>01.01.2023 Организация бесплатного горячего питания обучающихся, получающих начальное общее образование в образовательных организациях</t>
  </si>
  <si>
    <t>01.10.2023  Бесплатным горячим питанием обучающихся, получающих начальное общее образование в образовательных организациях обеспечено 100%</t>
  </si>
  <si>
    <t>Контрольное  событие №1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</si>
  <si>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01.01.2023 Выполнено муниципальное задание на оказание муниципальных услуг</t>
  </si>
  <si>
    <t>01.10.2023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 исполнено на 86,1%. К концу года показатель будет исполнено на 100%</t>
  </si>
  <si>
    <t>Контрольное  событие №2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полном объёме</t>
  </si>
  <si>
    <t>01.10.2023 Выплатами ежемесячного денежного вознаграждения за классное руководство обеспечено 100% педагогических работников общеобразовательных организаций (262 педагога)</t>
  </si>
  <si>
    <t>Контрольное  событие №3 Обеспечение бесплатным горячим питанием обучающихся, получающих начальное общее образование в образовательных организациях в полном объёме</t>
  </si>
  <si>
    <t>01.10.2023 Бесплатным горячим питанием обучающихся, получающих начальное общее образование в образовательных организациях обеспечено 100%</t>
  </si>
  <si>
    <t>4.6</t>
  </si>
  <si>
    <t>Основное мероприятие 4.6 Мероприятия, связанные с повышением оплаты труда отдельных категорий работников в сфере образования</t>
  </si>
  <si>
    <t>Ю.А. Орлов, Руководитель Управления образования администрации округа «Усинск»;                  О.В. Иванова, Руководитель Управления культуры и национальной политики администрации округа «Усинск»; Н.А.Якимов, Руководитель Управления физической культуры и спорта администрации округа «Усинск»</t>
  </si>
  <si>
    <t xml:space="preserve">Контрольное событие №1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              </t>
  </si>
  <si>
    <t xml:space="preserve">выполнено </t>
  </si>
  <si>
    <t>01.01.2023 Выплата заработной платы педагогическим работникам дополнительного образования</t>
  </si>
  <si>
    <t>01.10.2023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по дополнительному образованию на территории муниципального округа «Усинск» Республики Коми составило - 99,9%. К концу года показатель будет выполнен на 100%.</t>
  </si>
  <si>
    <t xml:space="preserve">Контрольное событие №2 Доведение размеров оплаты труда работников муниципальных учреждений в сфере образования до МРОТ              </t>
  </si>
  <si>
    <t>01.01.2023 Доведен размер оплаты труда работников до МРОТ</t>
  </si>
  <si>
    <t xml:space="preserve">01.10.2023 Доведение размеров оплаты труда работников муниципальных учреждений в сфере образования до МРОТ составило 100%              </t>
  </si>
  <si>
    <t>4.7</t>
  </si>
  <si>
    <t>Основное мероприятие 4.7 Организация предоставления дополнительного образования детям</t>
  </si>
  <si>
    <t>4.7.1</t>
  </si>
  <si>
    <t>Мероприятие 4.7.1 Обеспечение предоставления дополнительного  образования</t>
  </si>
  <si>
    <t>01.10.2023 Доведение средств на выполнение муниципального задания на оказание работ, услуг на территории муниципального образования "Усинск" за 9 месяцев составляет 85,7%. К концу года показатель будет выполнен на 100%.</t>
  </si>
  <si>
    <t>4.7.2</t>
  </si>
  <si>
    <t>Мероприятие 4.7.2 Обеспечение персонифицированного финансирования дополнительного образования детей</t>
  </si>
  <si>
    <t>01.01.2023 Обеспечено персонифицированное финансирование  дополнительного образования детей</t>
  </si>
  <si>
    <t>01.10.2023 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группы, составила 88,4% (5951 детей)</t>
  </si>
  <si>
    <t>общее кол-во детей ПФДО слставило 6730</t>
  </si>
  <si>
    <t>Контрольное  событие № 1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на территории муниципального образования  "Усинск" в полном объёме</t>
  </si>
  <si>
    <t>01.10.2023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исполнено на 85,7%. К концу года показатель будет исполнено на 100%</t>
  </si>
  <si>
    <t>Контрольное  событие № 2 Обеспечение персонифицированного финансирования дополнительного образования детей. К 2025 г. не менее  7 % детей в возрасте от 5 до 18 лет будут использовать сертификаты дополнительного образования в статусе сертификатов персонифицированного финансирования</t>
  </si>
  <si>
    <t>01.10.2023 620 детей в возрасте от 5 до 18 лет, что составило 7,5 %, от  общей численности детей этой возрастной группы, посещают объединения дополнительного образования по сертификату персонифицированного финансирования</t>
  </si>
  <si>
    <t>4.8</t>
  </si>
  <si>
    <t>Основное мероприятие 4.8 Обеспечение деятельности МБУ «Молодежный центр»</t>
  </si>
  <si>
    <t>Контрольное  событие № 1 Ежегодное выполнение муниципального задания на оказание работ в МБУ «Молодежный центр» в полном объёме</t>
  </si>
  <si>
    <t>01.01.2023 Выполнено муниципальное задание на оказание работ</t>
  </si>
  <si>
    <t>01.10.2023 Доведение средств на выполнение муниципального задания на оказание работ, услуг на территории муниципального образования "Усинск" за 9 месяцев составляет 70,8%. К концу года показатель будет выполнен на 100%.</t>
  </si>
  <si>
    <t>4.9</t>
  </si>
  <si>
    <t xml:space="preserve">Основное мероприятие 4.9 Функционирование аппарата Управления образования администрации округа «Усинск» </t>
  </si>
  <si>
    <t>Контрольное  событие № 1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муниципального округа «Усинск» Республики Коми в установленные сроки</t>
  </si>
  <si>
    <t>01.01.2023 Выплата заработной платы специалистам УО</t>
  </si>
  <si>
    <t xml:space="preserve">01.10.2023 Выплата заработной платы специалистам, согласно Положению по оплате труда. </t>
  </si>
  <si>
    <t>4.10</t>
  </si>
  <si>
    <t>Основное мероприятие 4.10 Обеспечение деятельности  Управления образования</t>
  </si>
  <si>
    <t xml:space="preserve">Контрольное  событие № 1 Обеспечение бесперебойной деятельности Управления образования    </t>
  </si>
  <si>
    <t>01.01.2023 Выплата заработной платы работникам УО, оплата за содержание здания УО</t>
  </si>
  <si>
    <t>01.10.2023 Обеспечено бесперебойной деятельности Управления образования на 100%</t>
  </si>
  <si>
    <t>4.11</t>
  </si>
  <si>
    <t>Основное мероприятие 4.11 Обеспечение выполнения обязательств по гарантиям и компенсациям работников</t>
  </si>
  <si>
    <t>Контрольное  событие № 1 Ежегодно 100% выполнение обязательств по выплате проезда к месту использования отпуска и обратно и выплатам, связанных с переездом на новое место жительство</t>
  </si>
  <si>
    <t xml:space="preserve">01.01.2023                                      Оплата проезда к месту использования отпуска и обратно </t>
  </si>
  <si>
    <t>31.12.2023  Обязательства по выплате проезда к месту использования отпуска и обратно, согласно авансовых отчетов будут выполнены в полном объеме в третьем квартале.</t>
  </si>
  <si>
    <t>Итого по подпрограмме 4</t>
  </si>
  <si>
    <t>Всего по Программе:</t>
  </si>
  <si>
    <t>Вывод об эффективности реализации муниципальной программы за отчетный период: 73,3%  (13/20+23/27+1442789,6/2059727,9)/3*100 = 73,3)</t>
  </si>
  <si>
    <t xml:space="preserve">Руководитель </t>
  </si>
  <si>
    <t>Ю.А. Орлов</t>
  </si>
  <si>
    <t>Бабенко О.М.</t>
  </si>
  <si>
    <t>контрольные события выполнено 23 из 27 = 23/27 = 0,85</t>
  </si>
  <si>
    <t>мероприятия выполнены 13 из 20 = 13/20 = 0,65</t>
  </si>
  <si>
    <t>1 442 789,6/2 059 727,9 = 0,70</t>
  </si>
  <si>
    <t xml:space="preserve">«Развитие культуры и туризма» </t>
  </si>
  <si>
    <t>по состоянию на 1 октября 2023 года</t>
  </si>
  <si>
    <t>Подпрограмма 1 «________»</t>
  </si>
  <si>
    <t>Основное мероприятие 1. Обеспечение деятельности дворцов и домов культуры</t>
  </si>
  <si>
    <t xml:space="preserve">Хохлова Э.Ф. директор МБУК "Усинский дворец культуры", Босманова М.В. МБУК "Централизованная клубная система" </t>
  </si>
  <si>
    <t>Контрольное событие № 1</t>
  </si>
  <si>
    <t>Хохлова Э.Ф. директор,   Босманова М.В. директор</t>
  </si>
  <si>
    <t xml:space="preserve">31.12.2023                                                Исполнено муниципальное задание в части достижения числа  участников клубных формирований: Усинский дворец культуры - 1031 чел.; Централизованная клубная система - 1274 чел. </t>
  </si>
  <si>
    <t>30.09.2023 - Исполнено муниципальное задание в части достижения участников клубных формирований:  Количество участников клубных формирований:   Усинский дворец культуры - 930 чел.  Централизованная клубная система - 1147 чел.   Процент исполнения количества  участников клубных формирований составил  90 % (допустимое отклонение - 10%)</t>
  </si>
  <si>
    <t>нет</t>
  </si>
  <si>
    <t>Исполнено муниципальное задание в части достижения числа участников клубных формирований</t>
  </si>
  <si>
    <t>Основное мероприятие 2. Организация культурно-массовых мероприятий и мероприятий по развитию туризма</t>
  </si>
  <si>
    <t>Иванова О.В. руководитель Управления культуры и национальной политики администрации муниципального  округа «Усинск» Республики Коми</t>
  </si>
  <si>
    <t>Иванова О.В. руководитель</t>
  </si>
  <si>
    <t>31.12.2023                                               Проведено не менее 20 мероприятий,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</si>
  <si>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30.09.2023 -    Проведено 145 мероприятий.  Процент исполнения составил  более 100 %</t>
  </si>
  <si>
    <t>Проведено не менее 20 мероприятий, в том числе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</si>
  <si>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Основное мероприятие 4. Комплектование документных фондов муниципальных библиотек</t>
  </si>
  <si>
    <t>Серов М.А. директор МБУК «Усинская централизованная библиотечная система»</t>
  </si>
  <si>
    <t>Контрольное событие №1: Обновлены и пополнены книжные (документальные) фонды муниципальной библиотеки ежегодно</t>
  </si>
  <si>
    <t>Серов М.А. директор</t>
  </si>
  <si>
    <t xml:space="preserve">31.12.2023                                               Обновлены и пополнены книжные (документальные) фонды муниципальной библиотеки </t>
  </si>
  <si>
    <t>30.09.2023 - Обновлено и пополнено книжных фондов: 1764 экз.</t>
  </si>
  <si>
    <t>Основное мероприятие 5. Осуществление деятельности учреждений библиотечной системы</t>
  </si>
  <si>
    <t xml:space="preserve">31.12.2023                                                Выполнены в полном объеме показатели муниципальных заданий в части библиотечного, библиографического и информационного  обслуживания:  количество посещений в стационарных условиях - 179 337 ед.,   количество посещений вне стационара - 40 000 ед., удаленно через сеть Интернет - 50 000 ед.                         </t>
  </si>
  <si>
    <t>30.09.20233 -  показатели муниципальных заданий (% исполнения):  количество посещений в стационарных условиях - 146 062 ед. (81 %), количество посещений вне стационара - 15 037 ед. (37 %); удаленно через сеть Интернет - 49 720 ед. (99 %)</t>
  </si>
  <si>
    <t>Выполнены в полном объеме показатели муниципальных заданий в части библиотечного, библиографического и информационного обслуживания</t>
  </si>
  <si>
    <t>Контрольное событие № 2</t>
  </si>
  <si>
    <t xml:space="preserve">31.12.2023                                                 Выполнены работы в части обеспечения сохранности и безопасности фондов библиотек. </t>
  </si>
  <si>
    <t>30.09.2023 - 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выполняются.</t>
  </si>
  <si>
    <t>Выполнены работы в части обеспечения сохранности и безопасности фондов библиотек</t>
  </si>
  <si>
    <t>Основное мероприятие 6. Осуществление деятельности учреждений дополнительного образования детей в области культуры и искусства</t>
  </si>
  <si>
    <t>Хохлов Г.М. директор МБУДО «Детская школа искусств» г. Усинска</t>
  </si>
  <si>
    <t>Хохлов Г.М. директор</t>
  </si>
  <si>
    <t>31.12.2023                                               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удовлетворенность качеством услуги</t>
  </si>
  <si>
    <t>30.09.2023 -   реализация дополнительных общеразвивающих программ и дополнительных предпрофессиональных программ в области искусств осуществляется в полном объеме, удовлетворенность качеством оказания услуг - 100 %</t>
  </si>
  <si>
    <t>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удовлетворенности качеством оказания услуги</t>
  </si>
  <si>
    <t>31.12.2023                                               Сохранение количество учащихся (680 чел.)</t>
  </si>
  <si>
    <t>30.09.2023 - Количество учащихся составляет 738 детей.</t>
  </si>
  <si>
    <t>Сохранено количество учащихся</t>
  </si>
  <si>
    <t>Основное мероприятие 7. Осуществление деятельности музея</t>
  </si>
  <si>
    <t>Севанян А.Г. директор МБУК «Усинский музейно-выставочный центр «Вортас</t>
  </si>
  <si>
    <t>Севанян А.Г. директор</t>
  </si>
  <si>
    <t>31.12.2023                                               Выполнены в полном объеме показатели муниципального задания музея в части создания экспозиций (выставок) музеев, организация выездных выставок: открытость и доступность информации об учреждении - 100 баллов; число посетителей - 15 755 чел.; количество экспозиций в стационарных условиях - 50 ед., вне стационара - 44 ед</t>
  </si>
  <si>
    <t>30.09.2023 -  показатели муниципальных заданий (% исполнения): открытость, доступность информации об учреждении -  100 %; число посетителей - 13 798 чел. (87 %) ; количество экспозиций в стацонарных условиях - 37 (74 %), вне стационара - 30 (68 %)</t>
  </si>
  <si>
    <t>Выполнены в полном объеме показатели муниципального задания музея в части</t>
  </si>
  <si>
    <t>создания экспозиций (выставок) музеев, организация выездных выставок</t>
  </si>
  <si>
    <t>31.12.2023                                               Выполнены работы по 
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</si>
  <si>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30.09.2023 -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выполнены.</t>
  </si>
  <si>
    <t>Выполнены работы по</t>
  </si>
  <si>
    <t>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</si>
  <si>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Основное мероприятие 9. Функционирование аппарата Управления культуры и национальной политики АМО ГО "Усинск"</t>
  </si>
  <si>
    <t xml:space="preserve">31.12.2023                                               Обеспечение качественной работы
отрасли, выполнения всех
социальных гарантий. Методическое
обеспечение работников
специалистами аппарата управления
</t>
  </si>
  <si>
    <t>30.09.2023 -  Процент исполнения мероприятий (начисления и расходы на оплату труда  и пр.)  составил - 63,97 %</t>
  </si>
  <si>
    <t>Обеспечена качественная работа отрасли</t>
  </si>
  <si>
    <t>Основное мероприятие 10. Обеспечение предоставления гарантий и компенсаций</t>
  </si>
  <si>
    <t>31.12.2023                                               Выполнены все социальные гарантии</t>
  </si>
  <si>
    <t>30.09.2023 - Процент исполнения мероприятий (расходы на компенсацию стоимости проезда к месту использования отпуска и обратно и выезда из районов Крайнего Севера )  составил - 95,91 %</t>
  </si>
  <si>
    <t>Выполнены все социальные гарантии</t>
  </si>
  <si>
    <t>Основное мероприятие 11. 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</si>
  <si>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выполнено  в срок</t>
  </si>
  <si>
    <t>31.12.2023                                               Модернизированы учреждения культуры</t>
  </si>
  <si>
    <r>
      <t>30.09.2023 - Процент исполнения мероприяти</t>
    </r>
    <r>
      <rPr>
        <sz val="10"/>
        <rFont val="Times New Roman"/>
        <family val="1"/>
        <charset val="204"/>
      </rPr>
      <t>й 100,00</t>
    </r>
    <r>
      <rPr>
        <sz val="10"/>
        <color rgb="FF000000"/>
        <rFont val="Times New Roman"/>
        <family val="1"/>
        <charset val="204"/>
      </rPr>
      <t xml:space="preserve"> % (Приобретены светильники для аварийных выходов в МБУК "УДК"; произведен ремонт и пусконаладочные работы системы пожарной сигнализации в МУК "УЦБС"; установка системы контроля и управления доступом «ТЭМ-Сервис» в МБУДО "ДШИ" г. Усинска)</t>
    </r>
  </si>
  <si>
    <t>Модернизированы учреждения культуры</t>
  </si>
  <si>
    <t>Основное мероприятие 12. Строительные и ремонтные работы учреждений культуры</t>
  </si>
  <si>
    <t>31.12.2023                                               Проведены ремонтные работы учреждений культуры</t>
  </si>
  <si>
    <t>30.09.2023 -  Процент исполнения мероприятий - 48,08% (Инженерно-изыскательные работы и разработка проектно-сметной документации (строительство дома культуры в с. Усть-Лыжа) - 100%; Проведение ремонтных работ помещений дома культуры д. Захарвань (устранение плесневого гриба с заменой грунта и полового покрытия в зрительном зале, библиотеке, административного помещения) - 100%).</t>
  </si>
  <si>
    <t>Проведены ремонтные работы учреждений культуры</t>
  </si>
  <si>
    <t>Основное мероприятие 13. Реализация народных проектов в сфере культуры, прошедших отбор в рамках проекта "Народный бюджет»</t>
  </si>
  <si>
    <t>31.12.2023                                               Реализован проект «Ремонт зрительного зала МБУК «ЦКС» в селе Колва»</t>
  </si>
  <si>
    <t xml:space="preserve">30.09.2023 -   проект реализован
</t>
  </si>
  <si>
    <t>Реализован проект «Ремонт зрительного зала МБУК «ЦКС» в селе Колва»</t>
  </si>
  <si>
    <t>31.12.2023                                               Реализован проект «Место встречи – Дом культуры с. Усть-Уса»</t>
  </si>
  <si>
    <t xml:space="preserve">30.09.2023 - проект реализован </t>
  </si>
  <si>
    <t>Реализован проект «Место встречи – Дом культуры с. Усть-Уса»</t>
  </si>
  <si>
    <t>Контрольное событие № 3</t>
  </si>
  <si>
    <t>31.12.2023                                               Реализован проект «В деревне тоже можно интересно жить»</t>
  </si>
  <si>
    <t>30.09.2023- проект реализован</t>
  </si>
  <si>
    <t>Реализован проект</t>
  </si>
  <si>
    <t>«В деревне тоже можно интересно жить»</t>
  </si>
  <si>
    <t>Основное мероприятие 14. Обеспечение повышения оплаты труда отдельных категорий работников в сфере культуры</t>
  </si>
  <si>
    <t>Контрольное событие №1: Достижение целевого показателя по выплате заработной платы работникам культуры</t>
  </si>
  <si>
    <t>Срок не наступил</t>
  </si>
  <si>
    <t>31.12.2023                                               Достижение целевого показателя по выплате заработной платы работникам культуры</t>
  </si>
  <si>
    <t>30.09.2023 - Процент исполнения мероприятий - 74,16 % (Для выполнения плановых показателей &lt;дорожной карты&gt; и исполнению «майских» Указов Президента по увеличению заработной платы среднемесячная номинальная начисленная заработная плата на одного работника культуры составила 91 288,09 руб.)</t>
  </si>
  <si>
    <t>Основное мероприятие 15. Обеспечение деятельности отрасли культуры</t>
  </si>
  <si>
    <t>Герасимчук С.К. директор МБУ «ЦОДОК» города Усинска</t>
  </si>
  <si>
    <t>31.12.2023                                               Обеспечена качественная работа отрасли культуры</t>
  </si>
  <si>
    <t>30.09.2023 - Процент исполнения мероприятий (расходы на оплату труда и начислений на оплату труда, коммунальные расходы, телефонная связь, интернет, обслуживание пожарной безопасности, прочие расходы) - 69,32 %</t>
  </si>
  <si>
    <t>Обеспечена качественная работа отрасли культуры</t>
  </si>
  <si>
    <t>31.12.2023                                               Муниципальное задание исполнено в полном объеме: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- 5 ед., своевременное и качественное обслуживание прилегающих к зданиям территорий - 25443,53 кв. м., своевременная и качественная уборка служебных помещений - 15940,3 кв. м.</t>
  </si>
  <si>
    <t>30.09.2023 -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- 5 ед., своевременное и качественное обслуживание прилегающих к зданиям территорий - 25443,53 кв. м., своевременная и качественная уборка служебных помещений - 15940,3 кв. м.</t>
  </si>
  <si>
    <t>Муниципальное задание исполнено в полном объеме</t>
  </si>
  <si>
    <t>Основное мероприятие 16. 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</si>
  <si>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31.12.2023                                               Обеспечено развитие различных направлений добровольчества (волонтерства) путем поддержки общественных инициатив проектов</t>
  </si>
  <si>
    <t>30.09.2023 -  развитие различных направлений добровольчества (волонтерства) путем поддержки общественных инициатив и проектов обеспечено: доля жителей сельских населённых пунктов, вовлеченных в добровольческую (волонтерскую) деятельность - 4 %, что составляет  62,5 % от планового показателя</t>
  </si>
  <si>
    <t>Обеспечено развитие различных направлений добровольчества (волонтерства) путем поддержки общественных инициатив проектов</t>
  </si>
  <si>
    <t>Основное мероприятие 19. Реализация отдельных мероприятий регионального проекта «Творческие люди» в части подготовки и переподготовки кадров для отрасли культуры</t>
  </si>
  <si>
    <t>31.12.2023                                              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 10 чел</t>
  </si>
  <si>
    <t>30.09.2023 -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- 7 чел.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</si>
  <si>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менее10 человек</t>
  </si>
  <si>
    <t>Основное мероприятие 21.</t>
  </si>
  <si>
    <r>
      <t xml:space="preserve">Иванова Ольга Владимировна, руководитель </t>
    </r>
    <r>
      <rPr>
        <sz val="10"/>
        <color rgb="FF000000"/>
        <rFont val="Times New Roman"/>
        <family val="1"/>
        <charset val="204"/>
      </rPr>
      <t>Управления культуры и национальной политики администрации муниципального округа «Усинск» Республики Коми</t>
    </r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</si>
  <si>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</si>
  <si>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Иванова О.В., руководитель</t>
  </si>
  <si>
    <t>31.12.2023                                                Реализован проект «Создание музея-макета оленно-транспортного батальона»</t>
  </si>
  <si>
    <t xml:space="preserve">30.09.2023 -  проект реализован  
</t>
  </si>
  <si>
    <t>Реализован проект «Создание музея-макета оленно-транспортного батальона»</t>
  </si>
  <si>
    <t>Основное мероприятие 22. Реализация мероприятий регионального проекта "Культурная среда" (Укрепление материально-технической базы муниципальных учреждений сферы культуры)</t>
  </si>
  <si>
    <t>Севанян Альбина Георгиевна, директор МБУК «Усинский музейно-выставочный центр «Вортас»</t>
  </si>
  <si>
    <t>Севанян А.Г.,    директор</t>
  </si>
  <si>
    <t>31.12.2023                                               Приобретено оборудования и технических средств</t>
  </si>
  <si>
    <t xml:space="preserve">30.09.2023 - приобретено оборудование и технические средства в полном обьеме </t>
  </si>
  <si>
    <t>Приобретено оборудования и технических средств</t>
  </si>
  <si>
    <t>Вывод об эффективности реализации муниципальной программы за отчетный квартал: муниципальная программа является эффективной - 59,09 % = ((7/17)+(14/23)+(236015,13/313775,6))/3*100</t>
  </si>
  <si>
    <t>Руководитель</t>
  </si>
  <si>
    <t>_______________</t>
  </si>
  <si>
    <t>О.В. Иванова</t>
  </si>
  <si>
    <t>Исполнители</t>
  </si>
  <si>
    <t>Конорезова Л.Ю. 27737(104)</t>
  </si>
  <si>
    <t>Мясникова Н.В. 27020(118)</t>
  </si>
  <si>
    <t>Мониторинг
реализации муниципальной программы "Развитие физической культуры и спорта" по состоянию на 01.10.2023 г.</t>
  </si>
  <si>
    <r>
      <t xml:space="preserve">Дата наступления и </t>
    </r>
    <r>
      <rPr>
        <b/>
        <u/>
        <sz val="9"/>
        <color rgb="FFFF0000"/>
        <rFont val="Times New Roman"/>
        <family val="1"/>
        <charset val="204"/>
      </rPr>
      <t>содержание мероприятия, контрольного события в отчетном периоде</t>
    </r>
  </si>
  <si>
    <t>Расходы на реализацию основного мероприятия программы, тыс.руб.</t>
  </si>
  <si>
    <t>Основное мероприятие 15. Реализация отдельных мероприятий регионального проекта «Спорт  норма жизни» в части государственной поддержки организаций, входящих в систему спортивной подготовки</t>
  </si>
  <si>
    <t>Руководитель Якимов Н.А.</t>
  </si>
  <si>
    <t>Контрольное событие № 1
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Федерации,оказана государственная поддержка</t>
  </si>
  <si>
    <t>Выполнено</t>
  </si>
  <si>
    <t>01.01.2023                                                     (Приобретение инвентаря 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</t>
  </si>
  <si>
    <t>01.07.2023 Приобретено 8 пар лыж для отделения Лыжные гонки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</si>
  <si>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</t>
  </si>
  <si>
    <t>Контрольное событие №2
оказание муниципальных услуг спортивными учреждениями</t>
  </si>
  <si>
    <t>Выполняется</t>
  </si>
  <si>
    <t>01.01.2023                                                  Выполнение физкультурно-спортивными учреждениями муниципальных услуг (выполнение работ) в полном объеме</t>
  </si>
  <si>
    <t>31.12.2023                            Исполнение мероприятия в течении года (содержание спортивных школ и учреждений физической культуры и спорта)</t>
  </si>
  <si>
    <t>Основное мероприятие 2. Укрепление материально-технической базы учреждений физкультурно-спортивной направленности</t>
  </si>
  <si>
    <t>Мероприятие 2.1. Приобретение спортивного оборудования, инвентаря и экипировки для спортивных школ</t>
  </si>
  <si>
    <t>Контрольное событие № 3
Приобретение спортивного инвентаря для универсального спортивного манежа МБУДО «Спортивная школа № 2» города Усинска</t>
  </si>
  <si>
    <t>3.2.</t>
  </si>
  <si>
    <t>Мероприятие 2.3. Ремонт  в муниципальных учреждениях физкультурно-спортивной направленности</t>
  </si>
  <si>
    <t>Контрольное событие № 4
Ремонт  в муниципальных учреждениях физической  культуры и спорта</t>
  </si>
  <si>
    <t xml:space="preserve">01.01.2023                                                        Укрепление материально-технической базы учреждений </t>
  </si>
  <si>
    <t>1. Срок сдачи ПСД на реконструкцию бассейна запланирована на конец декабря 2023 года.                                          2. Выполнены работы по замене  окон в бассейне в августе 2023 г.</t>
  </si>
  <si>
    <t>3.3.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</si>
  <si>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</si>
  <si>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Руководитель Ю.А.Орлов</t>
  </si>
  <si>
    <t>Контрольное событие №5 : Содержание и обслуживание четырех освещенных лыжных трасс</t>
  </si>
  <si>
    <t>01.01.2023                                                       Содержание и обслуживание четырех освещенных лыжных трасс</t>
  </si>
  <si>
    <t xml:space="preserve">31.12.2023                           обслуживание лыжных трасс осуществляется  в течении года </t>
  </si>
  <si>
    <t>Основное мероприятие  3. Пропаганда и популяризация физической культуры и спорта среди жителей муниципального образования</t>
  </si>
  <si>
    <t>Контрольное событие №6
количество публикаций, пропагандирующих здоровый образ жизни в 2023г - 500 ед.</t>
  </si>
  <si>
    <t xml:space="preserve">01.01.2023                                                          Количество публикаций, пропагандирующих здоровый образ жизни </t>
  </si>
  <si>
    <r>
      <t xml:space="preserve">31.12.2023                            Исполнение мероприятия в течении года
Размещено </t>
    </r>
    <r>
      <rPr>
        <sz val="9"/>
        <color rgb="FFFF0000"/>
        <rFont val="Times New Roman"/>
        <family val="1"/>
        <charset val="204"/>
      </rPr>
      <t>390</t>
    </r>
    <r>
      <rPr>
        <sz val="9"/>
        <color theme="1"/>
        <rFont val="Times New Roman"/>
        <family val="1"/>
        <charset val="204"/>
      </rPr>
      <t xml:space="preserve"> материалов направленных на популяризацию здорового образа жизни, физической культуры и спорта среди населения </t>
    </r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</si>
  <si>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</si>
  <si>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5.1.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</si>
  <si>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</si>
  <si>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Контрольное событие № 7
Организованы  и проведены городские спортивно-массовые мероприятия</t>
  </si>
  <si>
    <t>01.01.2023                                                       Организация и проведение городских спортивно-массовых мероприятий</t>
  </si>
  <si>
    <r>
      <t>31.12.2023                            Исполнение мероприятия в течении года
Проведено</t>
    </r>
    <r>
      <rPr>
        <sz val="9"/>
        <color rgb="FFFF0000"/>
        <rFont val="Times New Roman"/>
        <family val="1"/>
        <charset val="204"/>
      </rPr>
      <t xml:space="preserve"> 67</t>
    </r>
    <r>
      <rPr>
        <sz val="9"/>
        <color theme="1"/>
        <rFont val="Times New Roman"/>
        <family val="1"/>
        <charset val="204"/>
      </rPr>
      <t xml:space="preserve"> городских спортивно-массовых мероприятий</t>
    </r>
  </si>
  <si>
    <t>5.2.</t>
  </si>
  <si>
    <t>Мероприятие 4.2. Организация участия спортсменов города в республиканских и всероссийских соревнованиях различного уровня</t>
  </si>
  <si>
    <t xml:space="preserve">Контрольное событие № 8 
Организовано участие спортсменов в республиканских соревнованиях </t>
  </si>
  <si>
    <r>
      <t>31.12.2023                            Исполнение мероприятия в течении года
Организовано участие спортсменов в</t>
    </r>
    <r>
      <rPr>
        <sz val="9"/>
        <color rgb="FFFF0000"/>
        <rFont val="Times New Roman"/>
        <family val="1"/>
        <charset val="204"/>
      </rPr>
      <t xml:space="preserve"> 46</t>
    </r>
    <r>
      <rPr>
        <sz val="9"/>
        <color theme="1"/>
        <rFont val="Times New Roman"/>
        <family val="1"/>
        <charset val="204"/>
      </rPr>
      <t xml:space="preserve"> республиканских  соревнованиях</t>
    </r>
  </si>
  <si>
    <t>Основное мероприятие  5. Развитие адаптивной физической культуры и адаптивного спорта</t>
  </si>
  <si>
    <t>6.1.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</si>
  <si>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</si>
  <si>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9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</si>
  <si>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r>
      <t xml:space="preserve">31.12.2023                            Исполнение мероприятия в течении года
Организовано участие спортсменов в </t>
    </r>
    <r>
      <rPr>
        <sz val="9"/>
        <color rgb="FFFF0000"/>
        <rFont val="Times New Roman"/>
        <family val="1"/>
        <charset val="204"/>
      </rPr>
      <t xml:space="preserve">2 </t>
    </r>
    <r>
      <rPr>
        <sz val="9"/>
        <color theme="1"/>
        <rFont val="Times New Roman"/>
        <family val="1"/>
        <charset val="204"/>
      </rPr>
      <t xml:space="preserve">республиканских  соревнованиях </t>
    </r>
  </si>
  <si>
    <t>Основное мероприятие 6. Функционирование аппарата Управления физической культуры и спорта АМО «Усинск»</t>
  </si>
  <si>
    <t>Контрольное событие № 10
Содержание аппарата управления</t>
  </si>
  <si>
    <t xml:space="preserve">01.01.2023                                                       Содержание аппарата Управления </t>
  </si>
  <si>
    <t>31.12.2023                            Исполнение мероприятия в течении года</t>
  </si>
  <si>
    <t xml:space="preserve">Основное мероприятие 7 .Обеспечение предоставления гарантий и компенсаций </t>
  </si>
  <si>
    <t>Контрольное событие № 11
Предоставлен льготный проезд  и возмещение расходов связанных с переездом работников</t>
  </si>
  <si>
    <t xml:space="preserve">01.01.2023                                                  Предоставление гарантий и компенсаций </t>
  </si>
  <si>
    <t xml:space="preserve">Всего по программе </t>
  </si>
  <si>
    <t>Вывод об эффектвности реализации муниципальной программы за отчетный квартал:  Эффективная    (10/11+2/8+165234,2/215421,9)/3*100 = 39,9)</t>
  </si>
  <si>
    <t>Руководитель управления физической культуры и спорта</t>
  </si>
  <si>
    <t>Т.А. Новоселов</t>
  </si>
  <si>
    <t>Исп. Дементеенко О.И.  59134</t>
  </si>
  <si>
    <t xml:space="preserve">Мониторинг  реализации муниципальной программы </t>
  </si>
  <si>
    <t>«Социальная защита населения » по состоянию на 01.04.2023г.</t>
  </si>
  <si>
    <t>Подпрограмма 1 Социальная поддержка населения</t>
  </si>
  <si>
    <t>Основное мероприятие 1.1. Предоставление дополнительной социальной поддержки отдельным категориям граждан</t>
  </si>
  <si>
    <t xml:space="preserve">Варенцова Н.А., руководитель ОЗиСЗН </t>
  </si>
  <si>
    <t>ОЗиСЗН АМО ГО "Усинск"</t>
  </si>
  <si>
    <t>местный бюджет</t>
  </si>
  <si>
    <t>Мероприятие 1.1.1. Льготный проезд в городском и пригородном общественном автомобильном транспорте</t>
  </si>
  <si>
    <r>
      <t xml:space="preserve">Контрольное событие № 1 </t>
    </r>
    <r>
      <rPr>
        <sz val="10"/>
        <color indexed="8"/>
        <rFont val="Times New Roman"/>
        <family val="1"/>
        <charset val="204"/>
      </rPr>
      <t xml:space="preserve">Возмещен льготный проезд в городском и пригородном общественном транспорте не менее, чем 200 гражданам на автомобильном транспорте </t>
    </r>
  </si>
  <si>
    <t>31.12.2023г.</t>
  </si>
  <si>
    <t>31.01.2023
ежемесячно льготным проездом пользуются не менее 200 чел., за январь воспользовались льготным проездом 323 чел.</t>
  </si>
  <si>
    <t>1.2.</t>
  </si>
  <si>
    <t>Мероприятие 1.1.2. Возмещение расходов на  зубопротезирование и ремонт зубных протезов</t>
  </si>
  <si>
    <r>
      <t xml:space="preserve">Контрольное событие № 2 </t>
    </r>
    <r>
      <rPr>
        <sz val="10"/>
        <color indexed="8"/>
        <rFont val="Times New Roman"/>
        <family val="1"/>
        <charset val="204"/>
      </rPr>
      <t>Получили услуги льготного зубопротезирования не менее 6 граждан из числа обратившихся</t>
    </r>
  </si>
  <si>
    <t>31.01.2023
в январе-июне 2023г. получили возмещение за услуги зубопротезирования 12 чел.</t>
  </si>
  <si>
    <t>1.3.</t>
  </si>
  <si>
    <r>
      <t xml:space="preserve">Мероприятие 1.1.3. </t>
    </r>
    <r>
      <rPr>
        <sz val="10"/>
        <color indexed="8"/>
        <rFont val="Times New Roman"/>
        <family val="1"/>
        <charset val="204"/>
      </rPr>
      <t>Оказание адресной социальной помощи нуждающимся гражданам (медицинский осмотр осужденных без изоляции от общества, направленных на общественные работы, лицам без определенного места жительства, в т.ч. приехавшим из других регионов)</t>
    </r>
  </si>
  <si>
    <r>
      <t xml:space="preserve">Контрольное событие № 3 </t>
    </r>
    <r>
      <rPr>
        <sz val="10"/>
        <color indexed="8"/>
        <rFont val="Times New Roman"/>
        <family val="1"/>
        <charset val="204"/>
      </rPr>
      <t>Оказана адресная помощь нуждающимся в социальной поддержке (оплата стоимости медосмотра освободившимся, оплата проезда лицам БОМЖ)</t>
    </r>
  </si>
  <si>
    <t>Заявлений не поступало</t>
  </si>
  <si>
    <t>Основное мероприятие 1.2. Осуществление социальных гарантий по жилищно-коммунальным услугам путем предоставления гражданам субсидий</t>
  </si>
  <si>
    <t>УКиНП; УО; ОЗиСЗН</t>
  </si>
  <si>
    <t>Мероприятие 1.2.1. На оплату жилого помещения и коммунальных услуг специалистам учреждений культуры</t>
  </si>
  <si>
    <t>Иванова О.В., руководитель УКиНП</t>
  </si>
  <si>
    <r>
      <t xml:space="preserve">Контрольное событие № 4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сферы культуры не менее 35 человек</t>
    </r>
  </si>
  <si>
    <t>УКиНП АМО ГО "Усинск"</t>
  </si>
  <si>
    <t>31.03.2023
ежемесячно 36 специалистов культуры получают субсидию по ЖКУ</t>
  </si>
  <si>
    <t>Мероприятие 1.2.3. На оплату жилого помещения и коммунальных услуг специалистам учреждений образования</t>
  </si>
  <si>
    <t>Орлов Ю.А., руководитель УО</t>
  </si>
  <si>
    <r>
      <t xml:space="preserve">Контрольное событие № 5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не являющимся педагогическими работниками не менее 2 человек</t>
    </r>
  </si>
  <si>
    <t>УО АМО ГО "Усинск"</t>
  </si>
  <si>
    <t>31.03.2023
ежемесячно 2 специалиста образования, не являющиеся пед.работниками получают субсидию по ЖКУ</t>
  </si>
  <si>
    <t>2.3.</t>
  </si>
  <si>
    <t>Мероприятие 1.2.4. На оплату жилого помещения и коммунальных услуг специалистам государственных учреждений здравоохранения, вышедшим на пенсию и проживающим в сельских населенных пунктах и поселке городского типа</t>
  </si>
  <si>
    <r>
      <t xml:space="preserve">Контрольное событие № 6 </t>
    </r>
    <r>
      <rPr>
        <sz val="10"/>
        <color indexed="8"/>
        <rFont val="Times New Roman"/>
        <family val="1"/>
        <charset val="204"/>
      </rPr>
      <t>Предоставлены меры социальной поддержки специалистам государственных учреждений здравоохранения, вышедшим на пенсию и проживающим в сельских населенных пунктах не менее 10 человек</t>
    </r>
  </si>
  <si>
    <t>31.03.2023
ежемесячно 12 бывших специалистов ГБУЗ РК "УЦРБ", проживающие в сельских населенных пунктах получают возмещение по ЖКУ</t>
  </si>
  <si>
    <t>2.4.</t>
  </si>
  <si>
    <t>Мероприятие 1.2.5. На оплату жилого помещения и коммунальных услуг многодетным семьям, воспитывающим 5 и более несовершеннолетних детей</t>
  </si>
  <si>
    <r>
      <t xml:space="preserve">Контрольное событие № 7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не менее 3-м многодетным семьям, имеющим 5 и более несовершеннолетних детей</t>
    </r>
  </si>
  <si>
    <t>01.08.2023
возмещение по ЖКУ ежемесячно получают 3 семьи</t>
  </si>
  <si>
    <t>Основное мероприятие 1.3. Вовлечение населения и общественных некоммерческих организаций в социально-значимые общегородские мероприятия</t>
  </si>
  <si>
    <r>
      <t xml:space="preserve">Контрольное событие № 8 </t>
    </r>
    <r>
      <rPr>
        <sz val="10"/>
        <color indexed="8"/>
        <rFont val="Times New Roman"/>
        <family val="1"/>
        <charset val="204"/>
      </rPr>
      <t>Приняли участие в общегородских мероприятиях не менее 150 граждан из числа ветеранов, инвалидов, лиц пожилого возраста</t>
    </r>
  </si>
  <si>
    <t>Во всех проводимых мероприятиях принимают участие не менее 10-20 и более граждан из числа ветеранов, инвалидов, пенсионеров</t>
  </si>
  <si>
    <r>
      <t xml:space="preserve">Контрольное событие № 9 </t>
    </r>
    <r>
      <rPr>
        <sz val="10"/>
        <color indexed="8"/>
        <rFont val="Times New Roman"/>
        <family val="1"/>
        <charset val="204"/>
      </rPr>
      <t>Организован сбор средств в Благотворительный марафон "Мы-наследники Великой Победы!"</t>
    </r>
  </si>
  <si>
    <t>Старт "Марафона" был дан на заседании ОК "ПОБЕДА" 5 апреля 2023 года. По состоянию на 15 мая 2023 года поступило 219 185,00 руб</t>
  </si>
  <si>
    <r>
      <t xml:space="preserve">Контрольное событие № 10 </t>
    </r>
    <r>
      <rPr>
        <sz val="10"/>
        <color indexed="8"/>
        <rFont val="Times New Roman"/>
        <family val="1"/>
        <charset val="204"/>
      </rPr>
      <t>Направлен пакет документов в Минсоцтруда РК для награждения лучших семей</t>
    </r>
  </si>
  <si>
    <t>10.04.2023 направлен пакет документов на награждение медалью "За любовь и верность" (3 кандидатуры). Торжественное вручение медалей прошло 8 июля 2023 года в МБУК "МВЦ "Вортас"</t>
  </si>
  <si>
    <t>Основное мероприятие 1.4. Осуществление мероприятий, направленных на профилактику социально-значимых заболеваний</t>
  </si>
  <si>
    <r>
      <t xml:space="preserve">Контрольное событие № 11 </t>
    </r>
    <r>
      <rPr>
        <sz val="10"/>
        <color indexed="8"/>
        <rFont val="Times New Roman"/>
        <family val="1"/>
        <charset val="204"/>
      </rPr>
      <t xml:space="preserve">Контроль исполнения и предоставления отчетов по запросам органов исполнительной власти РК по реализации межведомственных планов  </t>
    </r>
  </si>
  <si>
    <t>Предоставление отчетной информации в ОИВ на поступившие запросы осуществляется в установленные сроки своевременно</t>
  </si>
  <si>
    <r>
      <t xml:space="preserve">Контрольное событие № 12 </t>
    </r>
    <r>
      <rPr>
        <sz val="10"/>
        <color indexed="8"/>
        <rFont val="Times New Roman"/>
        <family val="1"/>
        <charset val="204"/>
      </rPr>
      <t>Контроль исполнения мероприятий по вакцинации, медосмотрам и диспансеризации населения. Охват ДВН не менее 80%</t>
    </r>
  </si>
  <si>
    <t>По состоянию на 01.10.2023 охват ДВН 64,0%; ПМО - 65,5%; подчищающая иммунизация против кори - 100%</t>
  </si>
  <si>
    <t xml:space="preserve">Основное мероприятие 1.6.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</t>
  </si>
  <si>
    <t>Жарик А.А., руководитель УпЖВ</t>
  </si>
  <si>
    <t xml:space="preserve">УпЖВ АМО ГО "Усинск" </t>
  </si>
  <si>
    <t>федеральный бюджет</t>
  </si>
  <si>
    <t>республиканский бюджет</t>
  </si>
  <si>
    <r>
      <t xml:space="preserve">Контрольное событие № 13 </t>
    </r>
    <r>
      <rPr>
        <sz val="10"/>
        <color indexed="8"/>
        <rFont val="Times New Roman"/>
        <family val="1"/>
        <charset val="204"/>
      </rPr>
      <t>Получат жилые помещения лица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 не менее 9 человек</t>
    </r>
  </si>
  <si>
    <t>30.09.2023г.</t>
  </si>
  <si>
    <t>По состоянию на 01.07.2023 приобретено 9 квартир для лиц из числа детей-сирот</t>
  </si>
  <si>
    <t xml:space="preserve">Основное мероприятие 1.7. Осуществление переданных государственных полномочий Республики Коми, предусмотренных пунктами 7 и 8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</si>
  <si>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Жарик А.А., руководитель УпЖВ;              Насибова Я.В., руководитель УФЭРиБУ</t>
  </si>
  <si>
    <t xml:space="preserve">УпЖВ, УФЭРиБУ АМО ГО «Усинск» </t>
  </si>
  <si>
    <r>
      <t xml:space="preserve">Контрольное событие № 14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</si>
  <si>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Насибова Я.В., руководитель УФЭРиБУ</t>
  </si>
  <si>
    <t>Выплачена з/плата сотруднику УпЖВ за реализацию полномочий; оплачены услуги связи и приобретены канц.товары</t>
  </si>
  <si>
    <r>
      <t xml:space="preserve">Контрольное событие № 15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пунктами 7 и 8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</si>
  <si>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средства субвенции использованы по целевому назначению, отчет об использовании средств субвенции направляется в установленные сроки</t>
  </si>
  <si>
    <t>Основное мероприятие 1.9. Обеспечение жильем отдельных категорий граждан, установленных Федеральным законом от 24.11.1995 года №181-ФЗ «О социальной защите инвалидов в Российской Федерации»</t>
  </si>
  <si>
    <r>
      <t xml:space="preserve">Контрольное событие № 16 </t>
    </r>
    <r>
      <rPr>
        <sz val="10"/>
        <color indexed="8"/>
        <rFont val="Times New Roman"/>
        <family val="1"/>
        <charset val="204"/>
      </rPr>
      <t xml:space="preserve">Направлено письмо в адрес Минсоцтруда РК о необходимости снятия лимитов на предоставление субвенций из республиканского бюджета РК на обеспечение жильем </t>
    </r>
    <r>
      <rPr>
        <sz val="10"/>
        <color indexed="8"/>
        <rFont val="Times New Roman"/>
        <family val="1"/>
        <charset val="204"/>
      </rPr>
      <t>граждан в соответствии с законом 181-ФЗ от 24.11.1995г.</t>
    </r>
  </si>
  <si>
    <t>31.03.2023г.</t>
  </si>
  <si>
    <t>Ассигнования, предусмотренные бюджету МО ГО "Усинск"  сняты и перераспределены на сессии Госсовета РК в связи с отсутствием по состоянию на 01.01.2023г. Инвалидов, состоящих на учете для предоставления им жилья</t>
  </si>
  <si>
    <t xml:space="preserve">Основное мероприятие 1.10. Осуществление переданных государственных полномочий Республики Коми, предусмотренных пунктами 9 и 10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</si>
  <si>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 xml:space="preserve">УпЖВ АМО ГО "Усинск" ,УФЭРиБУ АМО ГО «Усинск» </t>
  </si>
  <si>
    <t xml:space="preserve">Контрольное событие № 17 Расходы на канцтовары, зароботная плата, налоги в расчете на 1 чел. Согласно действующего Порядка от 01.12.2015г. № 115-РЗ. </t>
  </si>
  <si>
    <t>30.09.2023
выплачена з/плата сотруднику УпЖВ за реализацию полномочий; оплачены услуги связи и приобретены канц.товары</t>
  </si>
  <si>
    <t xml:space="preserve">Основное мероприятие 1.11.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</si>
  <si>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УО А МО ГО "Усинск"</t>
  </si>
  <si>
    <r>
      <t xml:space="preserve">Контрольное событие № 18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являющимся педагогическими работниками не менее 130 человек</t>
    </r>
  </si>
  <si>
    <t>30.09.2023
ежемесячно предоставляются выплаты пед.работникам по ЖКУ в кол-ве 134 чел.</t>
  </si>
  <si>
    <r>
      <t xml:space="preserve">Контрольное событие № 19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</si>
  <si>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30.09.2023
все сотрудники, подавшие заявления на компенсацию получают МСП; просроченная задолженность по выплатам отсутствует</t>
  </si>
  <si>
    <t>Основное мероприятие 1.12. Осуществление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Коми»</t>
  </si>
  <si>
    <r>
      <t xml:space="preserve">Контрольное событие № 20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</si>
  <si>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30.09.2023
выплачена з/плата сотруднику УпЖВ за реализацию полномочий; приобретены канц.товары</t>
  </si>
  <si>
    <r>
      <t xml:space="preserve">Контрольное событие № 21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13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</si>
  <si>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11</t>
  </si>
  <si>
    <t>Основное мероприятие 1.13. Осуществление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Коми»</t>
  </si>
  <si>
    <r>
      <t xml:space="preserve">Контрольное событие № 22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</si>
  <si>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23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14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</si>
  <si>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 xml:space="preserve">Подпрограмма 2 Доступная среда </t>
  </si>
  <si>
    <t xml:space="preserve">Основное мероприятие 2.1.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</t>
  </si>
  <si>
    <t>Руководители управлений: Орлов Ю.А.; Якимов Н.А.; Иванова О.В.; Руководитель отдела Варенцова Н.А.</t>
  </si>
  <si>
    <t>ОЗиСЗН ; УО; УКиНП; УФКиС АМО ГО "Усинск"</t>
  </si>
  <si>
    <r>
      <t xml:space="preserve">Контрольное событие № 24 </t>
    </r>
    <r>
      <rPr>
        <sz val="10"/>
        <color indexed="8"/>
        <rFont val="Times New Roman"/>
        <family val="1"/>
        <charset val="204"/>
      </rPr>
      <t>Актуализация сведений об объектах на сайте «Карта доступности Республики Коми».</t>
    </r>
  </si>
  <si>
    <t xml:space="preserve">Руководители управлений: Орлов Ю.А.; Якимов Н.А.; Иванова О.В. </t>
  </si>
  <si>
    <t>Актуализация сведений об объектах на сайте «Карта доступности Республики Коми производится ежеквартально</t>
  </si>
  <si>
    <r>
      <t xml:space="preserve">Контрольное событие № 25 </t>
    </r>
    <r>
      <rPr>
        <sz val="10"/>
        <color indexed="8"/>
        <rFont val="Times New Roman"/>
        <family val="1"/>
        <charset val="204"/>
      </rPr>
      <t>Проведение совещаний Совета по делам инвалидов при руководителе администрации МО ГО «Усинск»не реже 1 раза в полугодие</t>
    </r>
  </si>
  <si>
    <t>Варенцова Н.А., руководитель ОЗиСЗН</t>
  </si>
  <si>
    <t>По состоянию на 01.10.2023 заседания Совета по инвалидам не проводились</t>
  </si>
  <si>
    <t>Основное мероприятие 2.2. Адаптация зданий (помещений) образовательных организаций и предоставление образовательных услуг</t>
  </si>
  <si>
    <t>Орлов Ю.А., руководитель управления образования</t>
  </si>
  <si>
    <t>Управление образования администрации МО ГО "Усинск"</t>
  </si>
  <si>
    <r>
      <t xml:space="preserve">Контрольное событие № 26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объектов образовательных организаций</t>
    </r>
  </si>
  <si>
    <t>Работа по актуализации паспортов доступности объектов образовательных организаций проводится по мере необходимости</t>
  </si>
  <si>
    <t xml:space="preserve">Основное мероприятие 2.3. Адаптация объектов жилого фонда и жилой среды </t>
  </si>
  <si>
    <t>Голенастов В.А., руководитель управления ЖКХ</t>
  </si>
  <si>
    <t>УЖКХ АМО ГО «Усинск»</t>
  </si>
  <si>
    <r>
      <t xml:space="preserve">Контрольное событие № 27 </t>
    </r>
    <r>
      <rPr>
        <sz val="10"/>
        <color indexed="8"/>
        <rFont val="Times New Roman"/>
        <family val="1"/>
        <charset val="204"/>
      </rPr>
      <t xml:space="preserve">Рассмотрены на заседаниях муниципальной комиссии по обследованию жилых помещений инвалидов поступившие заявления от инвалидов об адаптации жилых помещений </t>
    </r>
  </si>
  <si>
    <t>В 2023г. поступило 5 заявлениЙ  на обследование жилого помещения и/или общего имущества, которые рассмотрены на заседаниях межведомственной комиссии (протоколы от 01.03.2023, 19.05.2023, 26.05.2023, 23.08.2023, 24.08.2023, 27.09.2023)</t>
  </si>
  <si>
    <t>15</t>
  </si>
  <si>
    <t>Основное мероприятие 2.4. Адаптация объектов культуры и предоставление услуг в сфере культуры</t>
  </si>
  <si>
    <r>
      <t xml:space="preserve">Контрольное событие № 28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учреждений культуры</t>
    </r>
  </si>
  <si>
    <t>Работа по актуализации паспортов доступности объектов проводится по мере необходимости</t>
  </si>
  <si>
    <t>16</t>
  </si>
  <si>
    <t>Основное мероприятие 2.5. Адаптация спортивных объектов и предоставление услуг в сфере физической культуры и спорта</t>
  </si>
  <si>
    <t>Якимов Н.А., руководитель УФКиС</t>
  </si>
  <si>
    <r>
      <t xml:space="preserve">Контрольное событие № 29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учреждений спорта</t>
    </r>
  </si>
  <si>
    <t>Основное мероприятие 2.6 Адаптация объектов органов местного самоуправления</t>
  </si>
  <si>
    <t>Карпенко И.А., начальник АХО    Варенцова Н.А., руководитель ОЗиСЗН</t>
  </si>
  <si>
    <r>
      <t xml:space="preserve">Контрольное событие № 30 </t>
    </r>
    <r>
      <rPr>
        <sz val="10"/>
        <color indexed="8"/>
        <rFont val="Times New Roman"/>
        <family val="1"/>
        <charset val="204"/>
      </rPr>
      <t>Проведено обследование здания администрации и подготовлен план мероприятий по обеспечению доступности</t>
    </r>
  </si>
  <si>
    <t>Обследование здания администрации перенесено на 4 квартал</t>
  </si>
  <si>
    <t>18</t>
  </si>
  <si>
    <t>Основное мероприятие 2.7. Адаптация объектов транспортной инфраструктуры и предоставление транспортных услуг</t>
  </si>
  <si>
    <t>Голенастов В.А., руководитель управления  ЖКХ                                                      Игумнова А.Л., руководитель отдела ТиС</t>
  </si>
  <si>
    <t>УЖКХ АМО ГО «Усинск»                                                             ОТиС АМО ГО "Усинск"</t>
  </si>
  <si>
    <r>
      <t xml:space="preserve">Контрольное событие № 31 </t>
    </r>
    <r>
      <rPr>
        <sz val="10"/>
        <color indexed="8"/>
        <rFont val="Times New Roman"/>
        <family val="1"/>
        <charset val="204"/>
      </rPr>
      <t>Проведено обследование тротуаров для улучшения переездов для МГН</t>
    </r>
  </si>
  <si>
    <t xml:space="preserve">Голенастов В.А., руководитель управления  ЖКХ  </t>
  </si>
  <si>
    <t>июль-август 2023г. Обследование тротуаров для улучшения переездов для МГН проводится на постоянной основе. При благоустройстве общественных и придомовых территорий особое внимание уделяется доступности маломобильных граждан, а именно обустраиваются плавные спуски, поручни.</t>
  </si>
  <si>
    <r>
      <t xml:space="preserve">Контрольное событие № 32 </t>
    </r>
    <r>
      <rPr>
        <sz val="10"/>
        <color indexed="8"/>
        <rFont val="Times New Roman"/>
        <family val="1"/>
        <charset val="204"/>
      </rPr>
      <t>Определение мест для указателей о парковочных местах для специальных автотранспортных средств инвалидов</t>
    </r>
  </si>
  <si>
    <t>Игумнова А.Л., руководитель отдела ТиС</t>
  </si>
  <si>
    <t>Расположение парковочных мест, в т.ч. для специальных автотранспортных средств инвалидов, закреплено Проектом организации дорожного движения. Все парковки снабжены специальными указателями</t>
  </si>
  <si>
    <r>
      <t xml:space="preserve">Контрольное событие № 33 </t>
    </r>
    <r>
      <rPr>
        <sz val="10"/>
        <color indexed="8"/>
        <rFont val="Times New Roman"/>
        <family val="1"/>
        <charset val="204"/>
      </rPr>
      <t>Проведение обследований на предмет необходимости устройства искусственных неровностей "Лежачий полицейский"</t>
    </r>
  </si>
  <si>
    <t>Обследования проводятся по мере необходимости по предписаниям ГИБДД, протокольных решений комиссии по БДД. В 2023 году проведен осмотр по адресам: ул.Молодежная, д.27 и ул.Молодежная, д.24А</t>
  </si>
  <si>
    <t>Подпрограмма 3 Поддержка социально ориентированных некоммерческих организаций</t>
  </si>
  <si>
    <t>19</t>
  </si>
  <si>
    <t>Основное мероприятие 3.1. Предоставление финансовой поддержки социально ориентированным некоммерческим организациям</t>
  </si>
  <si>
    <r>
      <t xml:space="preserve">Контрольное событие № 34 </t>
    </r>
    <r>
      <rPr>
        <sz val="10"/>
        <color indexed="8"/>
        <rFont val="Times New Roman"/>
        <family val="1"/>
        <charset val="204"/>
      </rPr>
      <t>Направлен пакет документов в Минэкономики РК на участие в конкурсе среди муниципалитетов на предоставление субсидий из республиканского бюджета РК на софинснсирование СОНКО</t>
    </r>
  </si>
  <si>
    <t xml:space="preserve">Варенцова Н.А., руководитель отдела  </t>
  </si>
  <si>
    <t>27.01.2023 направлен пакет документов в Минэкономики РК для участия в конкурсе среди муниципалитетов на софинансирование СОНКО</t>
  </si>
  <si>
    <r>
      <t xml:space="preserve">Контрольное событие № 35 </t>
    </r>
    <r>
      <rPr>
        <sz val="10"/>
        <color indexed="8"/>
        <rFont val="Times New Roman"/>
        <family val="1"/>
        <charset val="204"/>
      </rPr>
      <t>Проведен муниципальный конкурс проектов СОНКО на предоставление субсидий в виде гранта из бюджета МО ГО "Усинск"</t>
    </r>
  </si>
  <si>
    <t>31.05.2023г.</t>
  </si>
  <si>
    <t>24.03.2023
В период с 10 по 24 марта 2023 года шел прием заявок на участие в Конкурсе проектов СОНКО (поступило 3 заявки)</t>
  </si>
  <si>
    <r>
      <t xml:space="preserve">Контрольное событие № 36 </t>
    </r>
    <r>
      <rPr>
        <sz val="10"/>
        <color indexed="8"/>
        <rFont val="Times New Roman"/>
        <family val="1"/>
        <charset val="204"/>
      </rPr>
      <t xml:space="preserve">Оказана финансовая поддержка в виде гранта на муниципальный конкурс не менее 2 СОНКО </t>
    </r>
  </si>
  <si>
    <r>
      <t>Перечисление денежных средств по результатам Конкурса проектов СОНКО осуществлено в</t>
    </r>
    <r>
      <rPr>
        <b/>
        <sz val="10"/>
        <color indexed="8"/>
        <rFont val="Times New Roman"/>
        <family val="1"/>
        <charset val="204"/>
      </rPr>
      <t xml:space="preserve"> апреле</t>
    </r>
    <r>
      <rPr>
        <sz val="10"/>
        <color indexed="8"/>
        <rFont val="Times New Roman"/>
        <family val="1"/>
        <charset val="204"/>
      </rPr>
      <t xml:space="preserve"> 2023г. (Совет ветеранов - 112500,00 руб., Общество инвалидов - 112500,00 руб., Центр национальных культур - 75000,00 руб.)</t>
    </r>
  </si>
  <si>
    <t>20</t>
  </si>
  <si>
    <t>Основное мероприятие 3.2. Предоставление имущественной поддержки социально ориентированным некоммерческим организациям</t>
  </si>
  <si>
    <t>Сулейманова Н.А., председатель КУМИ</t>
  </si>
  <si>
    <t>КУМИ АМО ГО "Усинск"</t>
  </si>
  <si>
    <r>
      <rPr>
        <i/>
        <sz val="10"/>
        <color indexed="8"/>
        <rFont val="Times New Roman"/>
        <family val="1"/>
        <charset val="204"/>
      </rPr>
      <t xml:space="preserve">Контрольное событие № 37 </t>
    </r>
    <r>
      <rPr>
        <sz val="10"/>
        <color indexed="8"/>
        <rFont val="Times New Roman"/>
        <family val="1"/>
        <charset val="204"/>
      </rPr>
      <t>Предоставление СОНКО в пользование на правах аренды, либо в безвозмездное пользование недвижимого имущества, находящегося в муниципальной собственности</t>
    </r>
  </si>
  <si>
    <t>2018 год
новых заявлений от СОНКО не поступало; пролонгация ранее заключенных договоров (3 СОНКО)</t>
  </si>
  <si>
    <t>21</t>
  </si>
  <si>
    <t>Основное мероприятие 3.3. Предоставление информационной поддержки социально ориентированным некоммерческим организациям</t>
  </si>
  <si>
    <t>Нагога Е.С., начальник отдела пресс-службы</t>
  </si>
  <si>
    <t>Отдел пресс-службы МЦУ АМО ГО "Усинск"</t>
  </si>
  <si>
    <r>
      <rPr>
        <i/>
        <sz val="10"/>
        <color indexed="8"/>
        <rFont val="Times New Roman"/>
        <family val="1"/>
        <charset val="204"/>
      </rPr>
      <t>Контрольное событие № 38</t>
    </r>
    <r>
      <rPr>
        <sz val="10"/>
        <color indexed="8"/>
        <rFont val="Times New Roman"/>
        <family val="1"/>
        <charset val="204"/>
      </rPr>
      <t xml:space="preserve"> Размещение на официальных сайтах учреждений, а также в социальных сетях информации, касающейся деятельности СОНКО</t>
    </r>
  </si>
  <si>
    <t>Пресс-службой на регулярной основе осуществляется размещение информации о деятельности Совета ветеранов, Общества инвалидов</t>
  </si>
  <si>
    <t>22</t>
  </si>
  <si>
    <t>Основное мероприятие 3.4. Предоставление консультационной поддержки социально ориентированным некоммерческим организациям</t>
  </si>
  <si>
    <t>Варенцова Н.А., руководитель ОЗиСЗН                    Белоус М.Е., руководитель УПиКР</t>
  </si>
  <si>
    <t>ОЗиСЗН АМО ГО "Усинск"                     УПиКР АМО ГО "Усинск"</t>
  </si>
  <si>
    <r>
      <t xml:space="preserve">Контрольное событие № 39 </t>
    </r>
    <r>
      <rPr>
        <sz val="10"/>
        <color indexed="8"/>
        <rFont val="Times New Roman"/>
        <family val="1"/>
        <charset val="204"/>
      </rPr>
      <t>Проведение специалистами структурных подразделений администрации консультаций членов СОНКО по вопросам, находящимся в их компетенции</t>
    </r>
  </si>
  <si>
    <t>20.03.2023
ОЗиСЗН на постоянной основе осуществляется консультация членов СОНКО по вопросам, находящимся в компетенции отдела</t>
  </si>
  <si>
    <t>ВСЕГО:</t>
  </si>
  <si>
    <r>
      <rPr>
        <b/>
        <sz val="14"/>
        <color indexed="8"/>
        <rFont val="Times New Roman"/>
        <family val="1"/>
        <charset val="204"/>
      </rPr>
      <t xml:space="preserve">Вывод об эффективности реализации муниципальной программы за отчетный квартал:  
</t>
    </r>
    <r>
      <rPr>
        <sz val="14"/>
        <color indexed="8"/>
        <rFont val="Times New Roman"/>
        <family val="1"/>
        <charset val="204"/>
      </rPr>
      <t xml:space="preserve">эффективность муниципальной программы "Социальная защита населения" составляет </t>
    </r>
    <r>
      <rPr>
        <b/>
        <sz val="14"/>
        <color indexed="8"/>
        <rFont val="Times New Roman"/>
        <family val="1"/>
        <charset val="204"/>
      </rPr>
      <t>84,7%</t>
    </r>
    <r>
      <rPr>
        <sz val="14"/>
        <color indexed="8"/>
        <rFont val="Times New Roman"/>
        <family val="1"/>
        <charset val="204"/>
      </rPr>
      <t xml:space="preserve"> (ВМ-25, М-27, ВК-28, К-39, ОС-21288,0 тыс.руб, С-23839,1 тыс.руб.). Соответственно программу можно считать эффективной   </t>
    </r>
  </si>
  <si>
    <t>Руководитель отдела здравоохранения и социальной защиты населения</t>
  </si>
  <si>
    <t>Н.А. Варенцова</t>
  </si>
  <si>
    <t xml:space="preserve">28130 (доб.144) </t>
  </si>
  <si>
    <t xml:space="preserve">Мониторинг реализации муниципальной программы </t>
  </si>
  <si>
    <t>«Развитие системы муниципального управления» по состоянию на 01.10.2023 год</t>
  </si>
  <si>
    <t>Расходы на реализацию  основного мероприятия, мероприятия программы, тыс.руб</t>
  </si>
  <si>
    <t>Мероприятие 1.5 ул. Парковая, д. 3</t>
  </si>
  <si>
    <t>Контрольное событие: Выполнены работы по благоустройству дворовых территорий: ул.Парквоая д.3</t>
  </si>
  <si>
    <t>Благоустройство территории выполнено в 2020году</t>
  </si>
  <si>
    <t>Мероприятие 1.6 ул.Нефяников, д. 42</t>
  </si>
  <si>
    <t>Контрольное событие: Выполнены работы по благоустройству дворовых территорий: ул.Нефтяников д.42</t>
  </si>
  <si>
    <t>Мероприятие 1.7 ул. Нефтяников, д. 40/1</t>
  </si>
  <si>
    <t>Контрольное событие: Выполнены работы по благоустройству дворовых территорий: ул. Нефтяников д.40/1</t>
  </si>
  <si>
    <t>Мероприятие 1.8 ул. Воркутинская, д.9</t>
  </si>
  <si>
    <t>Контрольное событие: Выполнены работы по благоустройству дворовой территории по ул. Воркутинская, д.9</t>
  </si>
  <si>
    <t xml:space="preserve"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 </t>
  </si>
  <si>
    <t>Мероприятие 1.9 ул. Воркутинская, д 11</t>
  </si>
  <si>
    <t>Контрольное событие: Выполнены работы по благоустройству дворовой территории по ул. Воркутинская, д.11</t>
  </si>
  <si>
    <t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</t>
  </si>
  <si>
    <t>Подпрограмма 1 «Управление муниципальным имуществом»</t>
  </si>
  <si>
    <t>Объем средств предусмотренный на реализацию МП:</t>
  </si>
  <si>
    <t>Основное мероприятие 1.1.
Регистрация права обственности на объектымуниципальной собственности
муниципального округа «Усинск»</t>
  </si>
  <si>
    <t>КУМИ</t>
  </si>
  <si>
    <t>Мероприятие 2.1 Сквер напротив дома 36 по ул. Нефтяников</t>
  </si>
  <si>
    <t>Выполнено в срок</t>
  </si>
  <si>
    <t>Контрольное событие: Выполнены работы по благоустройству общественных территорий: Сквер напротив дома 36 по ул. Нефтяников</t>
  </si>
  <si>
    <t>Благоустройство территории выполнено в 2018 году</t>
  </si>
  <si>
    <t>Мероприятие 2.2 Детская площадка по ул. Молодёжная, д. 9</t>
  </si>
  <si>
    <t>Контрольное событие: Выполнены работы по благоустройству общественных территорий: Детская площадка по ул. Молодёжная, д. 9</t>
  </si>
  <si>
    <t>Благоустройство территории выполнено в 2019 году</t>
  </si>
  <si>
    <t>2.3</t>
  </si>
  <si>
    <t>Мероприятие 2.3 Детская спортивно-игровая площадка возле дома № 19 по ул. Ленина (1 и 2 этап)</t>
  </si>
  <si>
    <t>Контрольное событие: Выполнены работы по благоустройству общественных территорий: Детская спортивно-игровая площадка во дворе дома № 19 по ул. Ленина (1 этап)</t>
  </si>
  <si>
    <t>Благоустройство территории выполнено в 2020 году</t>
  </si>
  <si>
    <t>2.4</t>
  </si>
  <si>
    <t>Мероприятие 2.4 Территория, прилегающая к памятнику "Три поколения"</t>
  </si>
  <si>
    <t>Контрольное событие: Выполнены работы по благоустройству общественных территорий: Территория, прилегающая к памятнику "Три поколения"</t>
  </si>
  <si>
    <t>2.5</t>
  </si>
  <si>
    <t>Мероприятие 2.5 ул.Мира,территория возле городского бассейна</t>
  </si>
  <si>
    <t>Контрольное событие: Выполнены работы по благоустройству общественных территорий: Территория возле бассейна</t>
  </si>
  <si>
    <t>2.6</t>
  </si>
  <si>
    <t>Мероприятие 2.6  Сквер "Рябиновый сад"</t>
  </si>
  <si>
    <t>Контрольное событие: Выполнены работы по благоустройству общественных территорий: Сквер "Рябиновый сад"</t>
  </si>
  <si>
    <t>Контрольное событие 1: Регистрация права на объекты недвижимости муниципального округа «Усинск» не менее 85 объектов</t>
  </si>
  <si>
    <t>01.01.2023
Регистрация права собственности на объекты муниципальной собственности муниципального округа «Усинск»"</t>
  </si>
  <si>
    <t>01.01.2023
Зарегистрировано право собственности на 190 объектов</t>
  </si>
  <si>
    <t>Срок окончания реализации указанного мероприятия декабрь 2023 года</t>
  </si>
  <si>
    <t>Объем освоенных денежных средств за отчетный квартал:</t>
  </si>
  <si>
    <t>Основное мероприятие 1.2.
Предоставление земельных участков в аренду, постоянное (бессрочное) пользование, безвозмездное срочное пользование</t>
  </si>
  <si>
    <t>Контрольное событие 1: Проведение межевания, постановка на государственный кадастровый учет земельных участков, расположенных на территории муниципального округа «Усинск», ежегодно не менее 25</t>
  </si>
  <si>
    <t xml:space="preserve">01.01.2023
Проведение межевания, постановка на государственный кадастровый учет земельных участков, расположенных на территории муниципального округа «Усинск»
</t>
  </si>
  <si>
    <t>01.01.2023
Проведено межевание и постановка на государственный кадастровый учет 29 земельных участков</t>
  </si>
  <si>
    <r>
      <rPr>
        <i/>
        <sz val="18"/>
        <color theme="1"/>
        <rFont val="Times New Roman"/>
        <family val="1"/>
        <charset val="204"/>
      </rPr>
      <t>Срок окончания реализации указанного мероприятия декабрь 2023 года</t>
    </r>
    <r>
      <rPr>
        <sz val="18"/>
        <color theme="1"/>
        <rFont val="Times New Roman"/>
        <family val="1"/>
        <charset val="204"/>
      </rPr>
      <t xml:space="preserve">
Недостаточность финансирования</t>
    </r>
  </si>
  <si>
    <t>Контрольное событие 2: Земельные участки предоставлены в аренду, постоянное (бессрочное) пользование, безвозмездное срочное пользование</t>
  </si>
  <si>
    <t>01.01.2023
Предоставление земельных участков в аренду, постоянное (бессрочное) пользование, безвозмездное срочное пользование</t>
  </si>
  <si>
    <t xml:space="preserve">01.01.2023
Предоставлено в аренду
4 968,2 га земельных участков, действует 1432 договора аренды </t>
  </si>
  <si>
    <t>Основное мероприятие 1.3.
Передача муниципального имущества в аренду, безвозмездное пользование, доверительное управление, закрепление в оперативное управление, хозяйственное ведение</t>
  </si>
  <si>
    <t>Контрольное событие 1: Проведение оценки муниципального имущества для дальнейшей аренды или продажи не менее 200 объектов</t>
  </si>
  <si>
    <t>01.01.2023
Проведена оценка муниципального имущества для дальнейшей аренды или продажи</t>
  </si>
  <si>
    <t>01.01.2023
Проведена оценка 74 объектов муниципального имущества</t>
  </si>
  <si>
    <t>Контрольное событие 2: Получение доходов от использования муниципального имущества</t>
  </si>
  <si>
    <t>01.01.2023
Получение доходов от использования муниципального имущества</t>
  </si>
  <si>
    <t>01.01.2023
Получены доходы от использования муниципального имущества в размере
200 млн. 642 тыс. руб.</t>
  </si>
  <si>
    <t>Основное мероприятие 1.4.
Обеспечение выполнения подпрограммы «Управление муниципальным имуществом»</t>
  </si>
  <si>
    <t>Контрольное событие 1: Осуществлено проверок целевого использования и сохранности муниципального имуществане менее 100; приватизировано объектов недвижимости муниципального имущества не менее 85% от Прогнозного плана приватизации</t>
  </si>
  <si>
    <t>01.01.2023
Обеспечение деятельности Комитета по управлению муниципальным имуществом администрации муниципального округа «Усинск» Республики Коми</t>
  </si>
  <si>
    <t>01.01.2023
Осуществлено 67 проверок целевого использования муниципального имущества</t>
  </si>
  <si>
    <t>Контрольное событие 2: Приватизировано объектов недвижимости муниципального имущества не менее 85% от Прогнозного плана приватизации</t>
  </si>
  <si>
    <t>01.01.2023
Приватизирован 7 объектов муниципального имущества, (35%)</t>
  </si>
  <si>
    <t>Основное мероприятие 1.5.
Выполнение обязательств, связанных с управлением муниципальным имуществом</t>
  </si>
  <si>
    <t>Контрольное событие 1: Оплата по выставленным счетам за коммунальные услуги по управлению многоквартирными домами в части пустующего муниципального фонда, не менее 95%</t>
  </si>
  <si>
    <t>01.01.2023
Оплата коммунальных услуг в части пустующего муниципального фонда и услуг по управлению многоквартирными домами в части муниципального фонда</t>
  </si>
  <si>
    <t>01.01.2023
Осуществлена оплата за коммунальные услуги в размере 4,0 млн. руб. (100%)</t>
  </si>
  <si>
    <t xml:space="preserve">Основное мероприятие 1.6.
Капитальный ремонт крыши здания поликлиники по улице Нефтяников </t>
  </si>
  <si>
    <t>Управление ЖКХ администрации муниципального округа «Усинск»
Республики Коми</t>
  </si>
  <si>
    <t>Контрольное событие 1:Работы выполнены в полном объеме в соответствии с техническим заданием</t>
  </si>
  <si>
    <t>20.03.2023
Проведение капитального ремонта крыши и входных групп здания взрослой поликлиники.</t>
  </si>
  <si>
    <t>06.06.2022
В феврале 2022 г. заключен муниципальный контракт на проведение капитального ремонта крыши и входных групп здания взрослой поликлиники, оплата в 2022 году произведена по фактически предъявленным документам, остаток средств по договору оплачен после проверки исполнительной документации. Работы по капитальному ремонту крыши и входных групп здания поликлиники выполнены полностью в соответствии с техническими условиями</t>
  </si>
  <si>
    <t>Подпрограмма 2 "Управление муниципальными финансами и муниципальным долгом"</t>
  </si>
  <si>
    <t>Основное мероприятие 2.1.
Использование механизмов и инструментов эффективного управления муниципальными финансами</t>
  </si>
  <si>
    <t>Финансовое управление администраци
муниципального округа «Усинск»
Республики Коми</t>
  </si>
  <si>
    <t>Контрольное событие 1: Разработано, согласовано и утверждено постановление администрации муниципального округа «Усинск» Республики Коми «Об основных напрвлениях бюджетной политики на 2024 и плановый период 2025 и 2026 годы»</t>
  </si>
  <si>
    <t>01.10.2023
Разработка, согласование и утверждение постановления администрации муниципального округа «Усинск» Республики Коми «Об основных направлениях бюджетной и налоговой политики на 2024 и плановый период 2025 и 2026 годы»</t>
  </si>
  <si>
    <t>01.01.2023
Разработано, согласовано и утверждено постановление администрации муниципального округа «Усинск» Республики Коми «Об основных направлениях бюджетной и налоговой политики на 2024 и плановый период 2025 и 2026 годы»</t>
  </si>
  <si>
    <t>Срок окончания реализации указанного мероприятия октябрь 2023 года</t>
  </si>
  <si>
    <t>8.</t>
  </si>
  <si>
    <t>Основное мероприятие 2.2.
Организация и обеспечение бюджетного процесса в муниципальном округе «Усинск»</t>
  </si>
  <si>
    <t>Контрольное событие 1: Проект решения о бюджете на 2024 год и плановый период 2025 и 2026 годы подготовлен в соответствии с требованиями бюджетного законодательства, представлен на рассмотрение и утвержден в установленные сроки</t>
  </si>
  <si>
    <t>01.01.2023
Подготовка и представление в Совет муниципального округа «Усинск»
Республики Коми проекта решения Совета муниципального округа «Усинск»
Республики Коми на 2024 год и плановый период 2025 и 2026 годы"</t>
  </si>
  <si>
    <t>01.01.2023
Подготовлен и представлен в Совет муниципального округа «Усинск»
Республики Коми проект решения Совета муниципального округа «Усинск»
Республики Коми на 2024 год и плановый период 2025 и 2026 годы"</t>
  </si>
  <si>
    <t>9.</t>
  </si>
  <si>
    <t>Основное мероприятие 2.3.
Обслуживание муниципального долга</t>
  </si>
  <si>
    <t>Финансовое управление администраци
муниципального округа «Усинск»
Республики Коми
Администрация муниципального округа «Усинск»
Республики Коми</t>
  </si>
  <si>
    <t>Контрольное событие 1: 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кредитам</t>
  </si>
  <si>
    <t>01.01.2023
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</si>
  <si>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01.01.2023
Суммы основного долга по кредитам, а так же проценты за пользование кредитными средствами своевременно погашены</t>
  </si>
  <si>
    <t>10.</t>
  </si>
  <si>
    <t>Основное мероприятие 2.4.
Руководство и управление в сфере установленных функций органов администрации в части обспечения деятельности аппарата Финуправления  администраци
муниципального округа «Усинск»
Республики Коми</t>
  </si>
  <si>
    <t>Контрольное событие 1: Обеспечение деятельности Финуправления  администраци
муниципального округа «Усинск»
Республики Коми</t>
  </si>
  <si>
    <t xml:space="preserve">01.01.2023
Обеспечение деятельности финансового управления администрации </t>
  </si>
  <si>
    <t>01.01.2023
Деятельность финансового управления администраци
муниципального округа «Усинск»
Республики Коми</t>
  </si>
  <si>
    <t>Подпрограмма 3 «Обеспечение реализации муниципальной программы»</t>
  </si>
  <si>
    <t>11.</t>
  </si>
  <si>
    <t>Основное мероприятие 3.1.
Расходы на оплату труда и начисления на выплаты по оплате труда администрации муниципального округа «Усинск»
Республики Коми, за счет средств местного бюджета</t>
  </si>
  <si>
    <t>Администрация муниципального округа «Усинск»
Республики Коми</t>
  </si>
  <si>
    <t>Контрольное событие 1: Обязательства по выплате заработной платы и оплате страховых и налоговых платежей выполнены</t>
  </si>
  <si>
    <t>01.01.2023
Оплата расходов на обеспечение деятельности Главы муниципального округа «Усинск»
Республики Коми - главы администрации и на функционирование аппарата администрации</t>
  </si>
  <si>
    <t>01.01.2023
Произведена оплата расходов на обеспечение деятельности Главы муниципального округа «Усинск»
Республики Коми - главы администрации и на функционирование аппарата администрации</t>
  </si>
  <si>
    <t>12.</t>
  </si>
  <si>
    <t>Основное мероприятие 3.2.
Функционирование территориальных органов администрации муниципального округа «Усинск» Республики Коми</t>
  </si>
  <si>
    <t>Территориальные органы администраци
муниципального округа «Усинск» Республики Коми</t>
  </si>
  <si>
    <t>Села спрашивать у Яны</t>
  </si>
  <si>
    <t>пгт. Парма</t>
  </si>
  <si>
    <t>с. Мутный Материк</t>
  </si>
  <si>
    <t>с. Усть-Лыжа</t>
  </si>
  <si>
    <t>с. Усть-Уса</t>
  </si>
  <si>
    <t>В Усть-Усе рвет на 7 к. У них должно быть на 7 больше</t>
  </si>
  <si>
    <t>с. Колва</t>
  </si>
  <si>
    <t>с. Щельябож</t>
  </si>
  <si>
    <t>Контрольное событие 1: Обязательства по оплате расходов на функционирование территориальных органов исполнены</t>
  </si>
  <si>
    <t>01.01.2023
Обеспечение бесперебойного функционирования территориальных органов администрации муниципального округа «Усинск» Республики Коми</t>
  </si>
  <si>
    <t>01.01.2023
Обеспечено бесперебойное функционирование территориальных органов администрации
муниципального округа «Усинск» Республики Коми</t>
  </si>
  <si>
    <t>13.</t>
  </si>
  <si>
    <t>Основное мероприятие 3.3.
Организация профессиональной подготовки и повышение квалификации работников администрации, переподготовка управленческих кадров</t>
  </si>
  <si>
    <t>Управление правовой и кадровой работы администрации муниципального округа «Усинск» Республики Коми</t>
  </si>
  <si>
    <t>Контрольное событие 1: Проведено обучение не менее 11 сотрудников администрации</t>
  </si>
  <si>
    <t>01.04.2023
Организация профессиональной подготовки и повышение квалификации работников администрации</t>
  </si>
  <si>
    <t>07.02.2023
Суммарная численность работников администрации прошедших профессиональную подготовку или повышение квалификации - 19 человек</t>
  </si>
  <si>
    <t>14.</t>
  </si>
  <si>
    <t>Основное мероприятие 3.4.
Выплата пенсий за выслугу лет муниципальными служащими</t>
  </si>
  <si>
    <t>Администрация муниципального округа «Усинск» Республики Коми</t>
  </si>
  <si>
    <t>Контрольное событие 1: Выплата пенсий за выслугу лет не менее 60 муниципальным служащим</t>
  </si>
  <si>
    <t>01.01.2023
Выплата пенсий муниципальным служащим за выслугу лет</t>
  </si>
  <si>
    <t xml:space="preserve">01.01.2023
На конец сентября пенсия выплачивается 67 муниципальным служащим за выслугу лет
</t>
  </si>
  <si>
    <t>Численность пенсионеров узнала в кадрах</t>
  </si>
  <si>
    <t>15.</t>
  </si>
  <si>
    <t>Основное мероприятие 3.5.
Обеспечение деятельности органов местного самоуправления и муниципальных учреждений</t>
  </si>
  <si>
    <t>Контрольное событие 1: Обязательства по оплате расходов на обеспечение деятельности органов местного самоуправления исполнены</t>
  </si>
  <si>
    <t>01.01.2023
Обеспечение деятельности администрации муниципального округа «Усинск» Республики Коми</t>
  </si>
  <si>
    <t>01.01.2023
Оказаны услуги для нужд администрации</t>
  </si>
  <si>
    <t>16.</t>
  </si>
  <si>
    <t>Основно мероприятие 3.6.
Представительские и прочие расходы, членские взносы</t>
  </si>
  <si>
    <t>Контрольное событие 1: Оплата членских взносов выполнена</t>
  </si>
  <si>
    <t>01.01.2023
Выполнение обязательств по представительским расходам</t>
  </si>
  <si>
    <t>01.01.2023
Выполнены обязательства по представительским расходам</t>
  </si>
  <si>
    <t>Контрольное событие 2: Приобретение почетных грамот, папки для почетных грамот, подарки 90-летним, организация питания, проведение заседаний, совещаний и тд.</t>
  </si>
  <si>
    <t>01.01.2023
Выполнение обязательства по представительским расходам</t>
  </si>
  <si>
    <t>04.04.2023
Приобретение бланков почетных грамот (130 шт.);
папок "Почетная грамота" (100 шт.)
бумага для наградной атрибутики (10 шт.)</t>
  </si>
  <si>
    <t>17.</t>
  </si>
  <si>
    <t>Основное мероприятие 3.8.
Осуществление деятельности по обращению с животными без владельцев</t>
  </si>
  <si>
    <t>УЖКХ</t>
  </si>
  <si>
    <t>Контрольное событие 1: Выплата заработной платы</t>
  </si>
  <si>
    <t>01.01.2023
Осуществление переданных государственных полномочий Республики Коми</t>
  </si>
  <si>
    <t>11.04.2023
Выплата заработной платы в рамках переданных полномочий</t>
  </si>
  <si>
    <t>Контрольное событие 2: Выполнение работ в соответствии с техническим заданием (улучшение санитарно-эпидемиологического благополучия населения; снижение количества граждан, постарадавших от укусов безнадзорных животных)</t>
  </si>
  <si>
    <t>01.01.2023
Выплата заработной платы/аванса сотрудникам занятых отловом и содержанием безнадзорных животных</t>
  </si>
  <si>
    <t>18.</t>
  </si>
  <si>
    <t>Основное мероприятие 3.9.
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субвенций, поступающих из федерального бюджета</t>
  </si>
  <si>
    <t>Контрольное событие 1: Исполнение государственных полномочий по составлению (изменению) списков кандидатов в присяжные заседатели фдеральных судов общей юрисдикции в РФ</t>
  </si>
  <si>
    <t>01.01.2023
Осуществлена передача государственных полномочий Республики Коми</t>
  </si>
  <si>
    <t>19.</t>
  </si>
  <si>
    <t>Основное мероприятие 3.10.
Осуществление переданных государственных полномочий в области государственной поддержки граждан РФ,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 за счет средств субсидий, поступающих из республиканского бюджета.</t>
  </si>
  <si>
    <t>Контрольное событие 1: Государственные полномочия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 исполнены</t>
  </si>
  <si>
    <t>01.01.2023
Осуществлениа передача государственных полномочий Республики Коми</t>
  </si>
  <si>
    <t>20.</t>
  </si>
  <si>
    <t>Основное мероприятие 3.12.
Осуществление государственных полномочий Республики Коми, предусмотренных 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</si>
  <si>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Контрольное событие 1: Государственные полномочия Республики Коми, предусмотренные пунктами 11 и 12 статьи 1 статьи Закона Республики Коми «О наделении органов местного самоуправления в Республики Коми отдельными государственными полномочиями Республики Коми» исполнены</t>
  </si>
  <si>
    <t>21.</t>
  </si>
  <si>
    <t>Основное событие 3.15.
Создание условий для обеспечения населения услугами бытового обслуживания</t>
  </si>
  <si>
    <t>Администрация с. Усть-Уса</t>
  </si>
  <si>
    <t>Контрольное событие 1: Обязательства по содержанию общественной бани в с. Усть-Уса выполнены в полном объеме</t>
  </si>
  <si>
    <t>01.01.2023
Обеспечение деятельности общественной бани в с. Усть-Уса</t>
  </si>
  <si>
    <t>01.01.2023
Обеспечена деятельность общественной бани в с. Усть-Уса</t>
  </si>
  <si>
    <t>Подпрограмма 4 «Информационное общество»</t>
  </si>
  <si>
    <t>22.</t>
  </si>
  <si>
    <t>Основное мероприятие 4.1.
Обеспечение информационной безопасности в администрации муниципального округа «Усинск»</t>
  </si>
  <si>
    <t>Отдел информационных технологий администрации муниципального округа «Усинск» Республики Коми</t>
  </si>
  <si>
    <t>Контрольное событие 1: Лицензии на использование антивируса «Касперский» продлены</t>
  </si>
  <si>
    <t>01.01.2023
Ежегодное продление лицензий антивируса «Касперский»</t>
  </si>
  <si>
    <r>
      <rPr>
        <i/>
        <sz val="18"/>
        <color theme="1"/>
        <rFont val="Times New Roman"/>
        <family val="1"/>
        <charset val="204"/>
      </rPr>
      <t>Срок окончания реализации указанного мероприятия декабрь 2023 года</t>
    </r>
    <r>
      <rPr>
        <sz val="18"/>
        <color theme="1"/>
        <rFont val="Times New Roman"/>
        <family val="1"/>
        <charset val="204"/>
      </rPr>
      <t xml:space="preserve">
Недостаточность финансирования для закупки антивируса на полное количество рабочих мест</t>
    </r>
  </si>
  <si>
    <t>23.</t>
  </si>
  <si>
    <t>Основное мероприятие 4.2.
Развитие единого электронного документооборота администрации муниципального округа «Усинск»</t>
  </si>
  <si>
    <t>Контрольное событие 1: Бесперебойное функционирование системы электронного документооборота «Дело-веб»</t>
  </si>
  <si>
    <t xml:space="preserve">01.01.2023
 Сопровождение системы электронного
 документооборота «Дело-веб»
</t>
  </si>
  <si>
    <t>03.03.2023
Заключен контракт на ежегодное техническое обслуживание. Частичная оплата произведена во II квартале 2023 года</t>
  </si>
  <si>
    <t>24.</t>
  </si>
  <si>
    <t>Основное мероприятие 4.3.
Рзвитие локальной вычислительной сети администрации муниципального округа «Усинск»</t>
  </si>
  <si>
    <t>Контрольное событие 1: Программное обеспечение отечественного производителя приобретено</t>
  </si>
  <si>
    <t>01.01.2023
Приобретение программного обеспечения для перехода на отечественное ПО; 
Обновление и поддержка программных комплексов;
Ремонт и обслуживание оргтехники, приобретение картриджей и расходных материалов</t>
  </si>
  <si>
    <t>01.01.2023
Приобретено программное обеспечение для перехода на отечественное ПО; 
Обновление и поддержка программных комплексов;
Ремонт и обслуживание оргтехники, приобретение картриджей и расходных материалов</t>
  </si>
  <si>
    <t>Контрольное событие 2: Ежегодное техническое обслуживание 1С «Бухгалтерия», программного комплекса «СБИС», правовой справочной системы «Консультант плюс», программного комплекса «Технокад» выполнено</t>
  </si>
  <si>
    <t xml:space="preserve">01.01.2023
Обновление и поддержка программных комплексов
</t>
  </si>
  <si>
    <t>28.12.2022
Заключен договор на ежегодное техническое обслуживание 1С Бухгалтерия. СБИС, Консультант Плюс, ТехноКад</t>
  </si>
  <si>
    <t>Контрольное событие 3: Ремонт и обслуживание оргтехники, приобретение картриджей и расходных материалов для оргтехники выполнено</t>
  </si>
  <si>
    <t xml:space="preserve">01.01.2023
Ремонт и обслуживание оргтехники, приобретение картриджей и расходных материалов
</t>
  </si>
  <si>
    <t>14.12.2022
Заключен договор на ремонт и обслуживание оргтехники, приобретение картриджей и расходных материалов для оргтехники</t>
  </si>
  <si>
    <t>25.</t>
  </si>
  <si>
    <t>Основное мероприятие 4.4.
Исполнение обязательств по опубликованию нормативных актов муниципального округа «Усинск» и обеспечению открытости деятльности органов местного самоуправления</t>
  </si>
  <si>
    <t>МАУ «МИЦ «Усинск» администрации
муниципального округа «Усинск»
Республики Коми</t>
  </si>
  <si>
    <t>Контрольное событие 1: Исполнение муниципального задания на 2023 год и плановый период 2024 и 2025 годов в полном объеме</t>
  </si>
  <si>
    <t>01.01.2023
Исполнение обязательств по выполнению муниципального задания на 2023 год и плановый период 2024 и 2025 годов</t>
  </si>
  <si>
    <t>01.01.2023
В ходе исполнения обязательств по выполнению муниципального задания была изготовлена печатная продукция площадью
622 603,33 кв. см. тиражом объемом 1000 экз.</t>
  </si>
  <si>
    <t>26.</t>
  </si>
  <si>
    <t>Основное мероприятие 4.5.
Размещение информационных материалов о деятельности администрации в СМИ</t>
  </si>
  <si>
    <t>Муниципальный центр управления администрации муниципального округа «Усинск» Республики Коми</t>
  </si>
  <si>
    <t>Контрольное событие 1: Размещение информационных материалов о деятельности администрации в полном объеме и в установленные сроки</t>
  </si>
  <si>
    <t xml:space="preserve">01.01.2023
Размещение информационных материалов о деятельности администрации </t>
  </si>
  <si>
    <t>01.01.2023
За 9 месяцев на постоянной основе размещались информационные материалы о деятельности администрации</t>
  </si>
  <si>
    <t>27.</t>
  </si>
  <si>
    <t>Основное мероприятие 4.6.
Предоставление муниципальных услуг в электронном виде</t>
  </si>
  <si>
    <t>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</si>
  <si>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Контрольное событие 1: Предоставление муниципальных услуг не менее 65</t>
  </si>
  <si>
    <t>01.01.2023
Предоставление муниципальных услуг</t>
  </si>
  <si>
    <t>01.01.2023
Предоставлены муниципальные услуги</t>
  </si>
  <si>
    <t>Задача 4. Содействие в поддержании и улучшении санитарного состояния территорий муниципального образования</t>
  </si>
  <si>
    <t>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</si>
  <si>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6.1</t>
  </si>
  <si>
    <t>Мероприятие 6.1.Проведение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(COVID-19), в том числе за счет субсидии из республиканского бюджета Республики Коми</t>
  </si>
  <si>
    <t>Выполнение мероприятий по дезинфекции открытых территорий (объектов) в населенных пунктах в целях недопущения распространения новой коронавирусной инфекции (COVID-19)</t>
  </si>
  <si>
    <t>Контрольное событие: Проведение дезинфекции в целях недопущения распространения новой коронавирусной инфекции (COVID-19) общественных территорий прилегающая к памятнику «Три поколения», ул. Мира, территория возле городского бассейна;, элементов дорожной сети (остановочные комплексы, пешеходные дорожка</t>
  </si>
  <si>
    <t>Мероприятие выполнено в 2020 г.</t>
  </si>
  <si>
    <t>Вывод об эффективности реализации муниципальное программы за отчетный квартал: 89,48%  (((27/27) + (34/34) + (247167,71/361162,16))/3*100)</t>
  </si>
  <si>
    <t>Руководитель Управления экономического развития, прогнозирования и инвестиционной политики</t>
  </si>
  <si>
    <t>/Л.В. Кравчун/</t>
  </si>
  <si>
    <t>"____" ____________2023 г.</t>
  </si>
  <si>
    <t>Исп. Пронина Н.В.</t>
  </si>
  <si>
    <t>28-8-91</t>
  </si>
  <si>
    <t>Мониторинг
реализации муниципальной программы
"Обеспечение безопасности жизнедеятельности населения"
по состоянию на III квартал 2023 года</t>
  </si>
  <si>
    <t>№ 
п/п</t>
  </si>
  <si>
    <t>Дата наступления и содержания мероприятия, контрольного события в отчётном периоде</t>
  </si>
  <si>
    <t>План на отчётную дату</t>
  </si>
  <si>
    <t>Кассовое исполнение на отчётную дату</t>
  </si>
  <si>
    <t>Итого по муниципальной программе за отчётный квартал:</t>
  </si>
  <si>
    <t>Подпрограмма 1 «Обеспечение пожарной безопасности и безопасности людей на водных объектах»</t>
  </si>
  <si>
    <t>Основное мероприятие 1.1. 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безопасности.</t>
  </si>
  <si>
    <t>Богачёв А.В
Начальник Управления ГО и ЧС</t>
  </si>
  <si>
    <r>
      <t>Контрольное событие №1:</t>
    </r>
    <r>
      <rPr>
        <sz val="10"/>
        <color theme="1"/>
        <rFont val="Times New Roman"/>
        <family val="1"/>
        <charset val="204"/>
      </rPr>
      <t>Утверждение плана оснвных мероприятий муниципального округа "Усинск" Республики Коми в области гражданской обороны, предупреждение и ликвидация чрезвычайных ситуаций, обеспечение пожарной безопасности и безопасности людей на водных объектах на 2023 г.</t>
    </r>
  </si>
  <si>
    <t>01.01.2023 г.
Разработка нормативно-правовых документов в области обеспечения безопасности в 1 квартале</t>
  </si>
  <si>
    <t>01.01.2023 г.
Главой городского округа - руководителем администрации утвержден План основных мероприятий МО "Усинск"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</t>
  </si>
  <si>
    <t>Основное мероприятие 1.2. Оснащение современным противопожарным оборудованием (средствами защиты, эвакуации и пожаротушения) и обеспечение его безопасной работы.</t>
  </si>
  <si>
    <r>
      <t xml:space="preserve">Богачёв А.В., 
начальник 
Управление ГО и ЧС
Орлов Ю.А., 
руководитель
Управление образования
Иванова О.В.,
руководитель
Управление культуры и национальной политики
 Территориальные органы
Администрация 
МО "Усинск"
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Зубкова О.П. 
начальник Административно-хозяйственного отдела</t>
    </r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</si>
  <si>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Обслуживание пожарной автоматики с передачей сигнала о пожаре на пульт ЕДДС-01 в 30 шт.</t>
    </r>
  </si>
  <si>
    <t>Орлов Ю.А., 
руководитель
Управление образования</t>
  </si>
  <si>
    <t xml:space="preserve"> 01.01.2023 г.
Обслуживание пожарной автоматики с передачей сигнала о пожаре на пульт ЕДДС-01 - 30 ОО на сумму 
1 253,25 тыс. руб. (1,2,3,4 квартал)</t>
  </si>
  <si>
    <t xml:space="preserve">01.01.2023 г.
Проводится обслуживание пожарной автоматики с передачей сигнала о пожаре на пульт ЕДДС-01 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</si>
  <si>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2: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 и контура заземления в ОО- 18 шт.</t>
    </r>
  </si>
  <si>
    <t>с 01.04.2023 г.
Проведение замеров сопротивления изоляции электросетей и сопротивления контура заземления в 18 ОО на сумму 690,0 тыс.руб.  (2,3 квартал)</t>
  </si>
  <si>
    <t xml:space="preserve">с 01.04.2023 г.
Проведены замеры сопротивления в 18 ОО 
</t>
  </si>
  <si>
    <r>
      <t xml:space="preserve">Контрольное событие № 3: 
</t>
    </r>
    <r>
      <rPr>
        <sz val="10"/>
        <color theme="1"/>
        <rFont val="Times New Roman"/>
        <family val="1"/>
        <charset val="204"/>
      </rPr>
      <t>Испытание внутреннего противопожарного водопровода в ОО-18 шт.</t>
    </r>
  </si>
  <si>
    <t>01.01.2023 г.
Проверка работоспособности сетей внутреннего противопожарного водопровода в 18 ОО на сумму 465,0 тыс.руб. (1,2,3,4 квартал)</t>
  </si>
  <si>
    <t xml:space="preserve">01.01.2023 г.
Проведены работы за 1 полугодие (весна) в 18 ОО. В  МБДОУ "ДС" с. Усть-Уса работы выпонены на сумму 9,0 тыс.руб., но не произведена оплата. В ОО организована работа по проведение работ за 2 полугодие (осень) </t>
  </si>
  <si>
    <r>
      <t xml:space="preserve">Контрольное событие № 4: 
</t>
    </r>
    <r>
      <rPr>
        <sz val="10"/>
        <color theme="1"/>
        <rFont val="Times New Roman"/>
        <family val="1"/>
        <charset val="204"/>
      </rPr>
      <t>Приобретение огнетушителей в ОО- 18 шт.</t>
    </r>
  </si>
  <si>
    <t xml:space="preserve"> 01.01.2023 г.
Приобретение первичных средств пожаротушения (огнетушителей) в 8 ОО на сумму 58,3 тыс.руб. (1,2,3,4 квартал)</t>
  </si>
  <si>
    <t>01.01.2023 г.
Приобретены огнетушители в 8 ОО. В связи с экорномией средств с мероприятия замеры сопротивления изоляции заключается договор на дополнительное приобретение огнетушителей в МБОУ "СОШ № 2" г. Усинска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</si>
  <si>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5: </t>
    </r>
    <r>
      <rPr>
        <sz val="10"/>
        <color theme="1"/>
        <rFont val="Times New Roman"/>
        <family val="1"/>
        <charset val="204"/>
      </rPr>
      <t>Приобретение пожарных рукавов в ОО МАДОУ "ДСКВ № 16" г. Усинска - 11 шт.</t>
    </r>
  </si>
  <si>
    <t>01.01.2023 г.
Приобретение пожарных рукавов в 3 ОО -45,9 тыс.руб.                      
 (1,2,3,4 квартал)</t>
  </si>
  <si>
    <t>01.01.2023 г.
Приобретены пожарные рукова в 2 ОО. Также приобретены в  МБОУ "СОШ" с. Мутный Материк, оплата не произведена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</si>
  <si>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14 ОО.</t>
    </r>
  </si>
  <si>
    <t>01.01.2023 г.
Приобретение средств индивидуальной защиты органов дыхания в 14 ОО на сумму 111,8 тыс.руб. (1,2,3,4 квартал)</t>
  </si>
  <si>
    <t>01.01.2023 г.
Заключены договора в 10 ОО (МБДОУ "ДСОВ № 7" г. Усинска, МБДОУ "ДСОВ № 8" г. Усинска, МАДОУ "ДС № 12" г. Усинска, МАДОУ "ДСКВ № 16" г. Усинска, МБДОУ "ДСОВ № 20" г. Усинска, МБДОУ "ДСОВ № 24" г. Усинска, МБДОУ "ЦРРДС" г. Усинска, МБДОУ "ДС" с. Усть-Уса, МБДОУ "ДС" с. Щельябож, МБДОУ "ДС" с. Мутный Материк) на сумму 77,4 тыс.руб. В 4 ОО заключаются, срок апрель 2023
1 квартал - 45,5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</si>
  <si>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7: </t>
    </r>
    <r>
      <rPr>
        <sz val="10"/>
        <color theme="1"/>
        <rFont val="Times New Roman"/>
        <family val="1"/>
        <charset val="204"/>
      </rPr>
      <t xml:space="preserve">Приобретение планов эвакуации в 4 ОО. </t>
    </r>
  </si>
  <si>
    <t>с 01.04.2023 г.
Приобретение планов эвакуации в 4 ОО на сумму 90,0 тыс.руб. (2,3 квартал)</t>
  </si>
  <si>
    <t>с 01.04.2023 г.
Заключены договора в 3 ОО (МБОУ "ООШ" д. Захарвань, МАДОУ "ДСКВ № 16" г. Усинска, МБДОУ "ЦРРДС" г. Усинска) на сумму 80,0 тыс.руб.
Планируется приобретение во 2 квартале.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</si>
  <si>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17 ОО.</t>
    </r>
  </si>
  <si>
    <t>01.01.2023 г.
Приобретение средств индивидуальной защиты органов дыхания в 17 ОО на сумму 127,6 тыс.руб. (1,2,3,4 квартал)</t>
  </si>
  <si>
    <t>Приобретены СИЗ в 15 ОО. В связи с экономией с мероприятия приобретение пожарных рукавов, и планов эвакуации организована работа по заключению договора в МАДОУ "ДСКВ № 16" г. Усинска и МБОУ "ООШ" д. Захарвань</t>
  </si>
  <si>
    <t>с 01.04.2023 г.
Приобретение планов эвакуации в 4 ОО на сумму 87,45 тыс.руб. (2,3 квартал)</t>
  </si>
  <si>
    <t>Приобретены планы эвакуации в 2 ОО.  В МАДОУ "ДСКВ № 16" г. Усинска  заключается договор на сумму.</t>
  </si>
  <si>
    <r>
      <rPr>
        <i/>
        <sz val="10"/>
        <rFont val="Times New Roman"/>
        <family val="1"/>
        <charset val="204"/>
      </rPr>
      <t xml:space="preserve">Контрольное событие № 6: </t>
    </r>
    <r>
      <rPr>
        <sz val="10"/>
        <rFont val="Times New Roman"/>
        <family val="1"/>
        <charset val="204"/>
      </rPr>
      <t>Проверка и перезарядка огнетушителей (МБУК "УДК" ; МБУК "УМВЦ" Вортас" ; МБУК "УЦБС" ;  МБУК "ЦКС" - 11 филилов; МБУДО "ДШИ" г.Усинска филиалы пгт. Парма и с. Усть-Уса)"- 4,2 тыс. руб.</t>
    </r>
  </si>
  <si>
    <t>Иванова О.В.,
руководитель
Управление культуры и национальной политики</t>
  </si>
  <si>
    <t>с 01.04.2023 г.
Проверка и перезарядка огнетушителей - 4,2 тыс. руб. (2,3 квартал)</t>
  </si>
  <si>
    <t>с 01.04.2023 г.
Проведена проверка и перезарядка огнетушителей в МБУДО "ДШИ" г. Усинска</t>
  </si>
  <si>
    <r>
      <rPr>
        <i/>
        <sz val="10"/>
        <color theme="1"/>
        <rFont val="Times New Roman"/>
        <family val="1"/>
        <charset val="204"/>
      </rPr>
      <t>Контрольное событие № 7:</t>
    </r>
    <r>
      <rPr>
        <sz val="10"/>
        <color theme="1"/>
        <rFont val="Times New Roman"/>
        <family val="1"/>
        <charset val="204"/>
      </rPr>
      <t xml:space="preserve"> Замеры сопротивления в МБУК "УЦБС" и МБУК "ЦКС"</t>
    </r>
  </si>
  <si>
    <t>с 01.04.2023 г.
Замеры сопротивления- 93,1 тыс. руб.(2,3 квартал)</t>
  </si>
  <si>
    <t>с 01.04.2023 г.
Проведены замеры сопротивления в МБУК "ЦКС"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</si>
  <si>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8: </t>
    </r>
    <r>
      <rPr>
        <sz val="10"/>
        <color theme="1"/>
        <rFont val="Times New Roman"/>
        <family val="1"/>
        <charset val="204"/>
      </rPr>
      <t>Проведение проверки работоспособности сетей внутреннего противопожарного водовода.</t>
    </r>
  </si>
  <si>
    <t>с 01.04.2023 г.
Проведение проверки работоспособности сетей внутреннего противопожарного водовода - 83,0 тыс. руб (2,3 квартал)</t>
  </si>
  <si>
    <t>с 01.04.2023 г.
Проведена проверка работоспособности сетей в МБУДО "ДШИ" г. Усинска, МБУК "УДК", МБУК "УМВЦ"ВОРТАС", МБУК "ЦКС"</t>
  </si>
  <si>
    <r>
      <rPr>
        <i/>
        <sz val="10"/>
        <color theme="1"/>
        <rFont val="Times New Roman"/>
        <family val="1"/>
        <charset val="204"/>
      </rPr>
      <t>Контрольное событие № 9:</t>
    </r>
    <r>
      <rPr>
        <sz val="10"/>
        <color theme="1"/>
        <rFont val="Times New Roman"/>
        <family val="1"/>
        <charset val="204"/>
      </rPr>
      <t xml:space="preserve"> Перекатка пожарных рукавов на новое ребро.</t>
    </r>
  </si>
  <si>
    <t>с 01.04.2023 г.
Перекатка пожарных рукавов на новое ребро  - 4,0 тыс.руб. (2,3 квартал).</t>
  </si>
  <si>
    <t>с 01.04.2023 г.
Проведена  перекатка пожарных рукавов в МБУДО "ДШИ" г. Усинска, МБУК "УМВЦ"ВОРТАС", МБУК "ЦКС"</t>
  </si>
  <si>
    <r>
      <rPr>
        <i/>
        <sz val="10"/>
        <color theme="1"/>
        <rFont val="Times New Roman"/>
        <family val="1"/>
        <charset val="204"/>
      </rPr>
      <t>Контрольное событие № 10:</t>
    </r>
    <r>
      <rPr>
        <sz val="10"/>
        <color theme="1"/>
        <rFont val="Times New Roman"/>
        <family val="1"/>
        <charset val="204"/>
      </rPr>
      <t xml:space="preserve"> Приведение в нормативное состояние 2-х пожарных водоёмов в пгт. Парма. </t>
    </r>
  </si>
  <si>
    <t>Голенастов В.А.,
руководитель
Управление жилищно-коммунального хозяйства</t>
  </si>
  <si>
    <t>с 01.04.2023 г.
Приведение в нормативное состояние 2-х пожарных водоёмов в пгт. Парма - 4445,1 тыс. руб.
(2,3 квартал)</t>
  </si>
  <si>
    <t xml:space="preserve">с 01.04.2023 г.
В рамках договоров  № 03073000415230000300001 от 13.03.2023 с ИП Чекалин В.Ю выполнены работы по замене противопожарного водоснабжения (пожарного водоёма) в пгт. Парма и п. Усадор на сумму,
 № 497/23 от 17.04.2023 г. с ООО "УТК" 
организована работа по обогреву пож. водоёма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</si>
  <si>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11:  </t>
    </r>
    <r>
      <rPr>
        <sz val="10"/>
        <color theme="1"/>
        <rFont val="Times New Roman"/>
        <family val="1"/>
        <charset val="204"/>
      </rPr>
      <t>Техническое обслуживание и ремонт пожарной сигнализации и систем пожаротушения.</t>
    </r>
  </si>
  <si>
    <t xml:space="preserve"> Зубкова О.П. 
начальник Административно-хозяйственного отдела</t>
  </si>
  <si>
    <t>с 01.01.2023 г.
Техническое обслуживание и ремонт пожарной сигнализации и систем пожаротушения - 132,0 тыс. руб. (1,2,3,4 квартал)</t>
  </si>
  <si>
    <t>с 01.04.2023 г.
В рамках договора № 3К 14-2023-АМО от 13.02.2023 проводится тех. обслуживание и ремонт пож. сигнализации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</si>
  <si>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12: </t>
    </r>
    <r>
      <rPr>
        <sz val="10"/>
        <color theme="1"/>
        <rFont val="Times New Roman"/>
        <family val="1"/>
        <charset val="204"/>
      </rPr>
      <t xml:space="preserve">Техническое обслуживание огнетушителей. </t>
    </r>
  </si>
  <si>
    <t>с 01.07.2023 г.
Техническое обслуживание огнетушителей - 8,4 тыс. руб. (3,4 квартал)</t>
  </si>
  <si>
    <t xml:space="preserve">с 01.07.2023 г.
В рамках договора№ 93/2023 от 15.03.2023  проведено техническое обслуживание огнетушителей </t>
  </si>
  <si>
    <r>
      <rPr>
        <i/>
        <sz val="10"/>
        <color theme="1"/>
        <rFont val="Times New Roman"/>
        <family val="1"/>
        <charset val="204"/>
      </rPr>
      <t>Контрольное событие № 13:</t>
    </r>
    <r>
      <rPr>
        <sz val="10"/>
        <color theme="1"/>
        <rFont val="Times New Roman"/>
        <family val="1"/>
        <charset val="204"/>
      </rPr>
      <t xml:space="preserve"> Перекатка пожарных руковов на новое ребро. Определение давления во внутреннем противопожарном водопроводе.</t>
    </r>
  </si>
  <si>
    <t>с 01.06.2023 г.,
с 01.12.2023 г.
Перекатка пожарных руковов на новое ребро. Определение давления во внутреннем противопожарном водопроводе - 12,0 тыс. руб. (2,4 квартал)</t>
  </si>
  <si>
    <t xml:space="preserve">с 01.06.2023 г.,
с 01.12.2023 г.
В рамках договора№ 3К 35-2023-АМО от 23.03.2023 проводится перекатка пожарных рукавов и определение давления.
Период выполнения работ - 2 раза в год (июнь и декабрь).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</si>
  <si>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14: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</si>
  <si>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Овсянникова А.В., руководитель территориального органа
Администрация 
с. Колва</t>
  </si>
  <si>
    <t>01.01.2023 г.
Техническое обслуживание пожарной сигнализации в здании администрации - 78,0 тыс. руб.(1,2,3,4 квартал)
Проверка пожарной сигнализации и оплата работ производится ежеквартально.</t>
  </si>
  <si>
    <t xml:space="preserve">01.01.2023 г.
В рамках договора с ИП Рогозин П.Н. проводится тех. обслуживание пожарной сигнализации в здании администрации.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</si>
  <si>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15: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</si>
  <si>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Полетова Т.Н.,
руководитель территориального органа
Администрация 
с. Усть-Уса</t>
  </si>
  <si>
    <t>01.01.2023 г.
Техническое обслуживание пожарной сигнализации в здании администрации - 21,6 тыс. руб.(1,2,3,4 квартал)
Проверка пожарной сигнализации и оплата работ производится ежеквартально.</t>
  </si>
  <si>
    <t>01.01.2023 г.
В рамках договора от 09.01.2023 № 09-ЭТА/ТО-апс проводится тех. обслуживание пожарной сигнализации.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</si>
  <si>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16: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электросетей.</t>
    </r>
  </si>
  <si>
    <t>с 01.04.2023
Проведение замеров сопротивления изоляции элекросетей  - 36,3 тыс. руб. 
(2 квартал).</t>
  </si>
  <si>
    <t xml:space="preserve">с 01.04.2023 г.
В рамках договора  № 125 от 15.05.2023 проведены замеры сопротивления изоляции электросетей 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</si>
  <si>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</si>
  <si>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Беляев А.В., 
руководитель территориального органа
Администрация 
с. Усть-Лыжа</t>
  </si>
  <si>
    <t>01.01.2023 г.
Техническое обслуживание пожарной сигнализации - 40,8 тыс. руб. (1,2,3,4 квартал)
Проверка пожарной сигнализации и оплата работ производится ежеквартально.</t>
  </si>
  <si>
    <t>01.04.2023 г.
В рамках договора от 01.01.2023№ 82 ИП Крымова В.М. проводится тех. обслуживание пожарной сигнализации.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</si>
  <si>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18: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</si>
  <si>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Рочева Н.А., руководитель территориального органа
Администрация
с. Щельябож</t>
  </si>
  <si>
    <t xml:space="preserve">01.01.2023 г.
Техническое обслуживание пожарной сигнализации - 30,0 тыс. руб. (1,2,3,4 квартал) Проверка пожарной сигнализации и оплата работ производится ежеквартально.
</t>
  </si>
  <si>
    <t>01.04.2023 г.
В рамках договора от 27.01.2023 № 110 ИП Крымова В.С проводится тех. обслуживание пожарной сигнализации.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</si>
  <si>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19: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</si>
  <si>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Коваленко Е.П., 
руководитель территориального органа
Администрация
с. Мутный Материк</t>
  </si>
  <si>
    <t>01.01.2023 г.
Техническое обслуживание пожарной сигнализации - 30,0 тыс. руб. (1,2,3,4 квартал)
Проверка пожарной сигнализации и оплата работ производится ежеквартально.</t>
  </si>
  <si>
    <t>01.04.2023 г.
 В рамках договора  № 112 от 01.01.2023 с ИП Крымова В.М. проводится тех. обслуживание пожарной сигнализации.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</si>
  <si>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Обустройство минерализованной полосы.</t>
    </r>
  </si>
  <si>
    <t>Выполнено раньше срока</t>
  </si>
  <si>
    <t>с 01.10.2023 г.
Договор на обустройство минерализованной полосы заключен в апреле 2023 на территории с. Колва - 65,0 тыс.руб. (4 квартал).</t>
  </si>
  <si>
    <t>с 01.10.2023 г.
Проведены работы по обустройству минерализованной полосы в апреле 2023 г.
(2 квартал)</t>
  </si>
  <si>
    <t>с 01.10.2023 г.
Обустройство минерализованной полосы на территории с. Щельябож - 118,3 тыс.руб.
(4 квартал).</t>
  </si>
  <si>
    <t>с 01.10.2023 г.
Проведены работы по расчистке и вспашке минерализованной полосы по границам населённого пункта. 
(2 квартал)</t>
  </si>
  <si>
    <t>с 01.04.2023 г.
Обустройство минерализованной полосы на территории с. Усть-Уса
(2 квартал).</t>
  </si>
  <si>
    <t>с 01.04.2023 г.
Работы по обустройству минерализованной полосы на территории с. Усть-Уса были проведены в рамках соглашения о социальном партнерстве с ООО "Лукойл-Коми"</t>
  </si>
  <si>
    <r>
      <rPr>
        <i/>
        <sz val="10"/>
        <color theme="1"/>
        <rFont val="Times New Roman"/>
        <family val="1"/>
        <charset val="204"/>
      </rPr>
      <t>Контрольное событие № 19:</t>
    </r>
    <r>
      <rPr>
        <sz val="10"/>
        <color theme="1"/>
        <rFont val="Times New Roman"/>
        <family val="1"/>
        <charset val="204"/>
      </rPr>
      <t xml:space="preserve"> Обогрев пожарного водоёма </t>
    </r>
  </si>
  <si>
    <t>Нуртдинов Р.Р руководитель территориального органа Администрации пгт. Парма</t>
  </si>
  <si>
    <t>с 01.04.2023 
Обогрев пожарного водоёма расположенного по адресу: г. Усинск, пгт. Парма ул. Геофизиков 50 - 342,886 тыс.руб. (2,4 квартал).</t>
  </si>
  <si>
    <t>с 01.04.2023
В рамках договора от 30.03.2023 № 496/23 с ООО "УТК" организована работа по обогреву пож. водоёма</t>
  </si>
  <si>
    <t>с 01.04.2023
Обогрев пожарного водоёма расположенного по адресу: г. Усинск, с. Колва - 63,293 тыс.руб.(2,4 квартал).</t>
  </si>
  <si>
    <t>с 01.04.2023
В рамках договора с ООО "УТК" организована работа по обогреву пож. водоёма</t>
  </si>
  <si>
    <t>Основное мероприятие 1.3. 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пожарами).</t>
  </si>
  <si>
    <t xml:space="preserve">Территориальные органы Администрации МО "Усинск" </t>
  </si>
  <si>
    <r>
      <t xml:space="preserve">Контрольное событие № 1: </t>
    </r>
    <r>
      <rPr>
        <sz val="10"/>
        <rFont val="Times New Roman"/>
        <family val="1"/>
        <charset val="204"/>
      </rPr>
      <t>Материальное стимулирование 7 членов ДПО.</t>
    </r>
  </si>
  <si>
    <t>с 01.10.2023 г.
Материальное стимулирование 7 членов ДПО - 14,0 тыс.руб (4 квартал).</t>
  </si>
  <si>
    <t>с 01.10.2023 г.
Материальное стимулирование ожидается в 4 квартале.</t>
  </si>
  <si>
    <r>
      <t xml:space="preserve">Контрольное событие № 2: </t>
    </r>
    <r>
      <rPr>
        <sz val="10"/>
        <rFont val="Times New Roman"/>
        <family val="1"/>
        <charset val="204"/>
      </rPr>
      <t>Материальное стимулирование 9 членов ДПО.</t>
    </r>
  </si>
  <si>
    <t>с 01.10.2023 г.
Материальное стимулирование  9 членов ДПО - 18,0 тыс.руб (4 квартал).</t>
  </si>
  <si>
    <r>
      <t xml:space="preserve">Контрольное событие № 3: </t>
    </r>
    <r>
      <rPr>
        <sz val="10"/>
        <rFont val="Times New Roman"/>
        <family val="1"/>
        <charset val="204"/>
      </rPr>
      <t>Материальное стимулирование 16 членов ДПО.</t>
    </r>
  </si>
  <si>
    <t>Полетова Т.Н., руководителя территориального органа
Администрация 
с. Усть-Уса</t>
  </si>
  <si>
    <t>с 01.10.2023 г.
Материальное стимулирование 16 членов ДПО - 32,0 тыс.руб (4 квартал).</t>
  </si>
  <si>
    <r>
      <t xml:space="preserve">Контрольное событие № 4: </t>
    </r>
    <r>
      <rPr>
        <sz val="10"/>
        <rFont val="Times New Roman"/>
        <family val="1"/>
        <charset val="204"/>
      </rPr>
      <t>Материальное стимулирование 18 членов ДПО.</t>
    </r>
  </si>
  <si>
    <t>Рочева Н.А., руководитель территориального органа
Администрация 
с. Щельябож</t>
  </si>
  <si>
    <t>с 01.10.2023 г.
Материальное стимулирование  18 членов ДПО - 36,0 тыс.руб (4 квартал).</t>
  </si>
  <si>
    <r>
      <t xml:space="preserve">Контрольное событие № 5: </t>
    </r>
    <r>
      <rPr>
        <sz val="10"/>
        <rFont val="Times New Roman"/>
        <family val="1"/>
        <charset val="204"/>
      </rPr>
      <t>Материальное стимулирование 20 членов ДПО.</t>
    </r>
  </si>
  <si>
    <t>Коваленко Е.П., 
руководитель территориального органа
Администрация 
с. Мутный Материк</t>
  </si>
  <si>
    <t>с 01.10.2023 г.
Материальное стимулирование  20 членов ДПО - 40,0 тыс.руб (4 квартал)</t>
  </si>
  <si>
    <t>с 01.10.2023 г.
Материальное стимулирование ожидается в 4 квартале</t>
  </si>
  <si>
    <r>
      <t xml:space="preserve">Контрольное событие № 6: </t>
    </r>
    <r>
      <rPr>
        <sz val="10"/>
        <rFont val="Times New Roman"/>
        <family val="1"/>
        <charset val="204"/>
      </rPr>
      <t>Обучение ответственных лиц по пожарной безопасности в кол-ве 4 человек.</t>
    </r>
  </si>
  <si>
    <t>с 01.10.2023 г.
Обучение ответственных лиц по пожарной безопасности в кол-ве 4 человек - 8,7 тыс.руб (4 квартал).</t>
  </si>
  <si>
    <t>с 01.10.2023 г.
Проведено обучение 4 человек  ответственных за пожарную безопасность</t>
  </si>
  <si>
    <t>Основное мероприятие 1.5. Реализация государственной политики в области обеспечения безопасности людей на водных объектах.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</si>
  <si>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Проведение профильных мероприятий по совершенствованию основ обеспечения комплексной безопасности населения.</t>
    </r>
  </si>
  <si>
    <t>с 01.04.2023 г.
Реализация государственной политики в области обеспечения безопасности людей на водных объектах во 2,3 кварталах.</t>
  </si>
  <si>
    <t xml:space="preserve">с 01.04.2023 г.
Проведены профильных мероприятий по совершенствованию основ обеспечения комплексной безопасности населения: разработаны НПА, проведены учения по ГО и РСЧС 
</t>
  </si>
  <si>
    <t>Основное мероприятие 1.6. Пропаганда и обучение население мерам безопасности на водных объектах.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</si>
  <si>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
Обеспечение информированности населения мерам безопасности на водных объектах.</t>
    </r>
  </si>
  <si>
    <t>с 01.04.2023 г.
Распространение информационных материалов о безопасности людей на водных объектах планируется в 2,3 квартале.</t>
  </si>
  <si>
    <t xml:space="preserve">с 01.04.2023 г.
Проведены профилактические работы с населением, по средствам СМИ и с направлением памяток в ТО </t>
  </si>
  <si>
    <t>Основное мероприятие 1.7. Подготовка мест массового отдыха населения на водных объектах с целью обеспечения их безопасности, охраны жизни и здоровья.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</si>
  <si>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Приобретение аншлагов для размещения на водных объектах </t>
    </r>
  </si>
  <si>
    <t xml:space="preserve">с 01.04.2023 г.
Приобретение аншлагов для размещения на водных объектах
(2,3 квартал). </t>
  </si>
  <si>
    <t>с 01.04.2023 г.
Приобретены аншлаги для размещения на водных объектах.</t>
  </si>
  <si>
    <t xml:space="preserve">Основное мероприятие 1.8. Организация контроля за соблюдением на водных объектах мер безопасности и правил поведения при проведении мероприятий с массовым пребыванием людей. 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</si>
  <si>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
Организация работы 2-х водомерных постов.</t>
    </r>
  </si>
  <si>
    <t>с 01.04.2023 г.
Организация работы 2-х водомерных постов (2 квартал)
60,0 тыс.руб</t>
  </si>
  <si>
    <t xml:space="preserve">с 01.04.2023 г.
Организована работа 2-х  водомерных постов . 
</t>
  </si>
  <si>
    <t>Основное мероприятие 1.9. Проведение мониторинга и прогнозирования чрезвычайных ситуаций на водных объектах, патрулирование водных объектов на катере.</t>
  </si>
  <si>
    <r>
      <rPr>
        <i/>
        <sz val="10"/>
        <rFont val="Times New Roman"/>
        <family val="1"/>
        <charset val="204"/>
      </rPr>
      <t xml:space="preserve">Контрольное событие № 1: </t>
    </r>
    <r>
      <rPr>
        <sz val="10"/>
        <rFont val="Times New Roman"/>
        <family val="1"/>
        <charset val="204"/>
      </rPr>
      <t>Обеспечение безопасности на водных объектах.</t>
    </r>
  </si>
  <si>
    <t>с 01.04.2023 г.
Обеспечение безопасности на водных объектах (2 квартал).</t>
  </si>
  <si>
    <t>с 01.04.2023 г.
Организованно патрулирование по территории МО "Усинск" РК с выдачей памяток, а также информирование населения через СМИ</t>
  </si>
  <si>
    <t>Подпрограмма 2 «Гражданская оборона и защита населения от чрезвычайных ситуаций»</t>
  </si>
  <si>
    <t>Основное мероприятие 2.1. Организация и обеспечение эффективной работы органов управления, сил и средств Гражданской обороны.</t>
  </si>
  <si>
    <r>
      <rPr>
        <i/>
        <sz val="10"/>
        <rFont val="Times New Roman"/>
        <family val="1"/>
        <charset val="204"/>
      </rPr>
      <t xml:space="preserve">Контрольное событие №1: </t>
    </r>
    <r>
      <rPr>
        <sz val="10"/>
        <rFont val="Times New Roman"/>
        <family val="1"/>
        <charset val="204"/>
      </rPr>
      <t>Проведение подготовки и обучения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действий.</t>
    </r>
  </si>
  <si>
    <t>01.01.2023 г.
Повышение уровня информированности населения при ГО и ЧС (1,2,3,4 квартал).</t>
  </si>
  <si>
    <t>01.01.2023 г.
Организованы  выездные мероприятия в сельские населённые пункты с целью распространения памяток, а также проведено курсовое обучение сотрудников АМО "Усинск" РК</t>
  </si>
  <si>
    <t>Основное мероприятие 2.3. Оснащение техническими системами управления и оповещения населения при ЧС в условиях мирного и военного времени.</t>
  </si>
  <si>
    <t>Богачёв А.В
Начальник Управления ГО и ЧС
Территориальные органы Администрации МО  "Усинск"</t>
  </si>
  <si>
    <r>
      <rPr>
        <i/>
        <sz val="10"/>
        <rFont val="Times New Roman"/>
        <family val="1"/>
        <charset val="204"/>
      </rPr>
      <t xml:space="preserve">Контрольное событие № 1: </t>
    </r>
    <r>
      <rPr>
        <sz val="10"/>
        <rFont val="Times New Roman"/>
        <family val="1"/>
        <charset val="204"/>
      </rPr>
      <t>Техническое обслуживание системы оповещения П-166М (ул. Ленина 13, ул. Нефтяников 38)
(ул. Ленина 21, ул. Мира 10).</t>
    </r>
  </si>
  <si>
    <t>01.01.2023 г.
1. Техническое обслуживание системы оповещения П-166М 
(ул. Ленина 13, ул. Нефтяников 38), 
(ул. Ленина 21, Мира 10) - 201,586 тыс.руб на 11 месяцев.
2. Покупка маршрутизатора Mikrotik hex, в связи с выходом из строя (по адресу ул. Нефтяников 38) - 10,138 тыс.руб.</t>
  </si>
  <si>
    <t xml:space="preserve">01.01.2023 г.
В рамках договора с ПАО "Ростельком" проводится тех. обслуживание системы оповещения
</t>
  </si>
  <si>
    <r>
      <rPr>
        <i/>
        <sz val="10"/>
        <rFont val="Times New Roman"/>
        <family val="1"/>
        <charset val="204"/>
      </rPr>
      <t>Контрольное событие № 2:</t>
    </r>
    <r>
      <rPr>
        <sz val="10"/>
        <rFont val="Times New Roman"/>
        <family val="1"/>
        <charset val="204"/>
      </rPr>
      <t xml:space="preserve"> Техническое обслуживание системы оповещения население в д. Сынянырд и с. Колва.</t>
    </r>
  </si>
  <si>
    <t xml:space="preserve"> 01.01.2023 г.
Техническое обслуживание системы оповещения население в д. Сынянырд и с. Колва - 108,0 тыс. руб. (1,2,3,4 квартал).</t>
  </si>
  <si>
    <t>01.01.2023 г.
В рамках договора с ИП Рогозин П.Н. проводится тех. обслуживание системы оповещения  в д. Сынянырд и с. Колва</t>
  </si>
  <si>
    <t>Основное мероприятие 2.7. Реализация мероприятий Комплексного плана противодействие идеологии терроризма на территории  МО «Усинск»  и прочих мероприятий антитеррористической направленности.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</si>
  <si>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1: </t>
    </r>
    <r>
      <rPr>
        <sz val="10"/>
        <color theme="1"/>
        <rFont val="Times New Roman"/>
        <family val="1"/>
        <charset val="204"/>
      </rPr>
      <t>Организация и проведение предупредительно-профилактических мер по недопущению вовлечения населения, прежде всего молодёжи, в экстремистскую деятельность.</t>
    </r>
  </si>
  <si>
    <t>01.01.2023 г.
Выполнение мероприятий ежегодного Комплексного плана противодействия идеологии терроризма на территории МО «Усинск» и прочих мероприятий антитеррористической направленности (1,2,3,4 квартал).</t>
  </si>
  <si>
    <r>
      <t xml:space="preserve">01.01.2023 г.
Организована работа по недопущению вовлечения в экстремистскую деятельность посредством проведения работ с населением через СМИ, а также проведение 
</t>
    </r>
    <r>
      <rPr>
        <sz val="10"/>
        <rFont val="Times New Roman"/>
        <family val="1"/>
        <charset val="204"/>
      </rPr>
      <t>антитеррористических мероприятий в образовательных учреждениях</t>
    </r>
  </si>
  <si>
    <t xml:space="preserve">Вывод об эффективности реализации муниципальной программы за отчётный квартал: ВМ-10; М-11; ВК-29; К-34; ОС-7667,25; С-8060,65.
</t>
  </si>
  <si>
    <t>Э=((10/11)+(29/34)+(7667,3/8060,7))/3*100</t>
  </si>
  <si>
    <t>90% - эффективна.</t>
  </si>
  <si>
    <t>Начальник Управления ГО и ЧС</t>
  </si>
  <si>
    <t>А.В. Богачёв</t>
  </si>
  <si>
    <t>"____"___________ 2023 г.</t>
  </si>
  <si>
    <t xml:space="preserve">                              </t>
  </si>
  <si>
    <t>Исп. Уланова Ю.С</t>
  </si>
  <si>
    <t>82144 (27571)*107</t>
  </si>
  <si>
    <t>«Формирование комфортной городской среды муниципального  округа "Усинск"  за 3 квартал 2023 год</t>
  </si>
  <si>
    <t>Основное мероприятие 2 Благоустройство общественных территорий МО ГО "Усинск"</t>
  </si>
  <si>
    <t>Голенастов В.А.-руководитель Управления жилищно-коммунального хозяйства администрации муниципального округа "Усинск"</t>
  </si>
  <si>
    <t xml:space="preserve">  </t>
  </si>
  <si>
    <t>Мероприятие 2.11  Детская площадка "Четра" (вблизи д.17 по ул.Мира)</t>
  </si>
  <si>
    <t>Контрольное событие: Реализованы мероприятия по благоустройству общественной территории согласно актов выполненных работ</t>
  </si>
  <si>
    <t>01.07.2023 Выполнение работ по благоустройству  общественных территорий</t>
  </si>
  <si>
    <t>На общественной территории детской площадки "Четра" были выполнены работы по монтажу опор освещения, демонтажу старого металлического ограждения и детского оборудования, вырубке ивняка, планировке площади, устройству подстилающих и выравнивающих слоев основания из песка детской площадки, устройству подстилающих и выравнивающих слоев основания из щебня и песка пешеходной дорожки, устройству покрытия тротуарной дорожки из тротуарной плитки, приобретению и установке бортового камня, монтажу нового металлического ограждения, по установке каруселей, спортивного комплекса, подвесной канатной дороги, лавочек, урн и велопарковки</t>
  </si>
  <si>
    <t>Меропритие выполнено. Оплата произведена в полном объёме.</t>
  </si>
  <si>
    <t>Мероприятие 2.12. Территория городского фонтана по ул. Пионерской вблизи д.16</t>
  </si>
  <si>
    <t>Контрольное событие:Реализованы мероприятия по благоустройству общественной территории согласно актов выполненных работ</t>
  </si>
  <si>
    <t>Выполненяется</t>
  </si>
  <si>
    <t>На общественной территории городского фонтана выполены работы по демонтажу тротуарной плитки и бордюрного камня, планировке площади, устройству оснований из щебня и песка, устройству бортового камня, устройству частичного покрытия из тротуарной плитки, монтажу новых опор освещения, изготовлению и поставке светящихся деревьев и кустов, произведен демонтаж и перевозка старых фонарей со стойками и светящихся деревьев, а также очистка и облицовка чаши фонтана.</t>
  </si>
  <si>
    <t>В связи с задержкой поставки материалов.Ведется претензионная работа.</t>
  </si>
  <si>
    <t>Вывод об эффективности реализации муниципальное программы за отчетный квартал: эффективная ((2/2) + (2/2) + (5176,8/11601,2)) / 3 * 100 = 81,5 %</t>
  </si>
  <si>
    <t xml:space="preserve">Заместитель руководителя УЖКХ администрации округа "Усинск"                    </t>
  </si>
  <si>
    <t>Ю.В.Напалкова</t>
  </si>
  <si>
    <t>(подпись)</t>
  </si>
  <si>
    <t>Исполнитель: В.Н. Ломакина 26-9-34</t>
  </si>
  <si>
    <t>«Энергосбережение и повышение энергетической эффективности»  на 3 квартал 2023 года  (по состоянию на 01 октября 2023 года)</t>
  </si>
  <si>
    <t xml:space="preserve">Основное мероприятие 1. Оснащение приборами учета коммунальных ресурсов </t>
  </si>
  <si>
    <t>Мероприятие 1.1. Оснащение общедомовыми приборами учета коммунальных ресурсов в части муниципальной доли</t>
  </si>
  <si>
    <t>Контрольное событие № 1: Установлены общедомовые приборы учета коммунальных ресурсов (узел учета тепловой энергии) в МКД</t>
  </si>
  <si>
    <t>28.01.2023 г        Рациональное использование энергетических ресурсов</t>
  </si>
  <si>
    <t>22.02.2023 г.                  Замена индивидуальных приборов учета холодного и горячего водоснабжения в муниципальных квартирах (ул.Возейская, д.3, кв. 44а)</t>
  </si>
  <si>
    <t>Мероприятие выполнено после получения письменного заявления от граждан проживающих в муниципальном жилом фонде и заключения муниципального контракта с подрядной организацией</t>
  </si>
  <si>
    <t>Мероприятие 1.2.Оснащение индивидуальными приборами учета коммунальных ресурсов в муниципальных жилых квартирах</t>
  </si>
  <si>
    <t xml:space="preserve">Контрольное событие № 1: Установлены индивидуальные приборы учета коммунальных ресурсов в муниципальных жилых квартирах ;возмещены затраты по установке индивидуальных приборов учета (электроэнергии);возмещены затраты на установленные индивидуальные приборы учета  ХВС и ГВС </t>
  </si>
  <si>
    <t>28.01.2023 г.           Рациональное использование энергетических ресурсов</t>
  </si>
  <si>
    <t xml:space="preserve"> 13.07.2023 г          Компенсация расходов по установке,  поверке индивидуальных приборов учета жителям проживающим в муниципальном жилом фонде.</t>
  </si>
  <si>
    <t>Компенсация расходов по установке (замене), метрологической поверке индивидуальных приборов учета (ул.Воркутинская д.39 кв.46)</t>
  </si>
  <si>
    <t>Основное мероприятие 2. Энергоаудит систем тепло- и водоснабжения на территории МО "Усинск"</t>
  </si>
  <si>
    <t>Снижение расходов энергетических ресурсов</t>
  </si>
  <si>
    <t>Мероприятие 2.1 Актуализация схемы теплоснабжения муниципального  округа «Усинск» (с электронной моделью)</t>
  </si>
  <si>
    <t>Контрольное событие № 1: Осуществлены мероприятия по разработке схемы теплоснабжения МО "Усинск"</t>
  </si>
  <si>
    <t>28.01.2023г  Снижение расходов энергетических ресурсов</t>
  </si>
  <si>
    <t>Выполнены работы  по оказанию услуг актуализации схемы теплоснабжения МО ГО "Усинск"</t>
  </si>
  <si>
    <t>Мероприятие 2.2 Актуализация схемы водоснабжения МО "Усинск" (с электронной моделью)</t>
  </si>
  <si>
    <t>Контрольное событие № 1: Осуществлены мероприятия по разработке схемы водоснабжения МО "Усинск"</t>
  </si>
  <si>
    <t>Заключен договор № 33 от 05.06.2023</t>
  </si>
  <si>
    <t>В данный момент ведётся работа по актуализации схемы водоснабжения</t>
  </si>
  <si>
    <t>Основное мероприятие 5. Энергосбережение и повышение энергетической эффективности в образовательных учреждениях.</t>
  </si>
  <si>
    <t xml:space="preserve">Орлов Ю.А.- руководитель Управление образования администрации муниципального округа "Усинск" </t>
  </si>
  <si>
    <t>Управление культуры и национальной политики администрации МО ГО "Усинск"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</si>
  <si>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</si>
  <si>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t>Мероприятие 5.2. Установка приборов учета тепла  в образовательных учреждениях.</t>
  </si>
  <si>
    <t>Орлов Ю.А.- руководитель Управление образования администрации муниципального округа "Усинск"</t>
  </si>
  <si>
    <t>Контрольное событие № 1: Осуществлены мероприятия по актуализации "Энергосбережение и повышение энергетической эффективности в образовательных учреждениях" МО "Усинск"</t>
  </si>
  <si>
    <t xml:space="preserve">28.01.2023г Увеличение эффективности реализуемых мероприятий в области энергосбережения и повышения энергетической эффективности </t>
  </si>
  <si>
    <t>Устаеновлены приборы учета тепла в МБОУ "СОШ № 5" г. Усинска ,  МАОУ "НОШ № 7 имени В.И.Ефремовой" г. Усинска, МАДОУ "Детский сад № 12" г. Усинска , в  МБОУ "НШДС" д. Новикбож (договор № 116/2023 от30.05.2023),  МБДОУ "ДС" с. Щельябож.</t>
  </si>
  <si>
    <t>итого</t>
  </si>
  <si>
    <t>Всего МБ</t>
  </si>
  <si>
    <t>Вывод об эффективности реализации муниципальное программы за отчетный квартал:  эффективна (96,6%)</t>
  </si>
  <si>
    <t>Заместитель руководителя УЖКХ  администрации округа "Усинск"</t>
  </si>
  <si>
    <t xml:space="preserve">Исп. В.Н.Ломакина </t>
  </si>
  <si>
    <t>тел.26934</t>
  </si>
  <si>
    <t xml:space="preserve"> Первый заместитель главы администрации МО "Усинск"</t>
  </si>
  <si>
    <t xml:space="preserve">     Т.А. Анисимова</t>
  </si>
  <si>
    <t>Мониторинг
реализации муниципальной программы "Профилактика правонарушений и обеспечение общественной безопасности на территории муниципального образования городского округа «Усинск» на 2021 - 2025 годы" по состоянию на 30.09.2023 г.</t>
  </si>
  <si>
    <t xml:space="preserve">Программа "Профилактика правонарушений и обеспечение общественной безопасности на территории муниципального образования городского округа «Усинск» на 2021 - 2025 годы" </t>
  </si>
  <si>
    <t xml:space="preserve">Подпрограмма 1 «Профилактика преступлений и иных правонарушений» </t>
  </si>
  <si>
    <t xml:space="preserve">Основное мероприятие 1.1.
Организационное и информационное обеспечение деятельности заседаний межведомственной комиссии по вопросам укрепления и профилактики правонарушений на территории МО ГО «Усинск»
</t>
  </si>
  <si>
    <t xml:space="preserve">Белоус М.Е.,
руководитель УПиКР
</t>
  </si>
  <si>
    <t>Контрольное событие № 1
Организация и проведение 4 заседаний межведомственной комиссии по вопросам укрепления правопорядка и профилактики правонарушений на территории МО ГО «Усинск», в соотвествии с утвержденным планом работы.</t>
  </si>
  <si>
    <t xml:space="preserve">Белоус М.Е.
Руководитель УПиКР
</t>
  </si>
  <si>
    <t>Проведено 1 заседание межведомственной комиссии: 22.09.2023</t>
  </si>
  <si>
    <t xml:space="preserve">Основное мероприятие 1.2.
Осуществление органом местного самоуправления отдельных государственных полномочий Республики Коми в сфере административной ответственности, предусмотренной Законом Республики Коми «Об административной ответственности в Республики Коми» 
</t>
  </si>
  <si>
    <t xml:space="preserve">Контрольное событие № 1
Составление не менее 10 протоколов должностными лицами, уполномоченными составлять протоколы об административной ответственности, предусмотренной Законом Республики Коми «Об административной ответственности в Республики Коми» 
</t>
  </si>
  <si>
    <t>Не актуально</t>
  </si>
  <si>
    <t>В соответствии с Постановлением Правительства РФ от 01.10.2022 № 1743 "О внесении изменений в постановление Правительства Российской Федерации от 10 марта 2022 г. № 336" в 2023 году  не проводятся плановые контрольные (надзорные) мероприятия, плановые проверки при осуществлении видов государственного контроля (надзора), муниципального контроля, порядок организации и осуществления которых регулируется Федеральным законом "О государственном контроле (надзоре) и муниципальном контроле в Российской Федерации" и Федеральным законом "О защите прав юридических лиц и индивидуальных предпринимателей при осуществлении государственного контроля (надзора) и муниципального контроля". В связи с чем протоколы не составлялись.</t>
  </si>
  <si>
    <t>Введен мораторий на проведение проверок</t>
  </si>
  <si>
    <t xml:space="preserve">Основное мероприятие 1.3.
Содействие созданию народной дружины в муниципальном образовании городского округа «Усинск», координация деятельности народной дружины, включенных в Региональный реестр народных дружин и общественных объединений правоохранительной направленности в Республики Коми 
</t>
  </si>
  <si>
    <t>Богачев А.В.                                Начальник Управления ГОиЧС</t>
  </si>
  <si>
    <t xml:space="preserve">Контрольное событие № 1
Организовано и проведено не менее 3 заседаний штаба по координации деятельности добровольной народной дружины муниципального образования городского округа «Усинск» 
</t>
  </si>
  <si>
    <t>Богачев А.В.,                               начальник управления ГОиЧС</t>
  </si>
  <si>
    <t>Проведено 2 заседания штаба: 13.03.2023, 25.05.2023</t>
  </si>
  <si>
    <t>Контрольное событие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Информирование о формах участия граждан в охране общественного порядка</t>
  </si>
  <si>
    <t>Богачев А.В., начальник Управления ГОиЧС</t>
  </si>
  <si>
    <t>Размещено 108 статей и проведено 6 бесед</t>
  </si>
  <si>
    <t>Основное мероприятие 1.4.
Организация и проведение мероприятий, направленных на  профилактику краж имущества всех форм собственности граждан, в том числе от не правомерного завладения транспортными средствами или их кражи</t>
  </si>
  <si>
    <t>Химичук Т.Ю., начальнк МЦУ АМО ГО "Усинск"</t>
  </si>
  <si>
    <t>Контрольное событие № 1
Размещение памяток на официальном сайте администрации направленных на сохранность личного имущества граждан, в том числе от неправомерного завладением транспортными средствами или их кражи</t>
  </si>
  <si>
    <t>Химичук Т.Ю., начальнк МЦУ АМО ГО "Усинск".</t>
  </si>
  <si>
    <t>Памятки о сохраненности личного имущества размещаются на официальном сайте Администрации МО "Усинск", на официальных страницах ВКонтакте, Одноклассниках, Телеграмме: 01.02.2023, 09.02.2023, 13.02.2023, 15.02.2023, 05.05.2023, 30.05.2023, 06.2023, 13.07.2023, 21.07.2023, 25.07.2023, 07.08.2023, 07.09.2023</t>
  </si>
  <si>
    <t xml:space="preserve">Подпрограмма 2 «Профилактика повторных преступлений» </t>
  </si>
  <si>
    <t xml:space="preserve">Основное мероприятие 2.1.
Оказание психологической и правовой помощи осужденным, освободившимся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
</t>
  </si>
  <si>
    <t>Белоус М.Е.,
руководитель УПиКР</t>
  </si>
  <si>
    <t xml:space="preserve">Контрольное событие № 1
Организовано содействие по оказанию психологической и правовой помощи не менее 2,7%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  
</t>
  </si>
  <si>
    <t>Просрочено</t>
  </si>
  <si>
    <t>Психологическая и правовая помощь не оказана по причине отсутствия обращений</t>
  </si>
  <si>
    <t>Отсутствие обращений</t>
  </si>
  <si>
    <t>Подпрограмма 3 «Профилактика безнадзорности, правонарушений и преступлений несовершеннолетних»</t>
  </si>
  <si>
    <t xml:space="preserve">Основное мероприятие 3.1.
Организация и проведение мероприятий, направленных на профилактику социально негативных явлений среди несовершеннолетних и молодежи 
</t>
  </si>
  <si>
    <t>Орлов Ю.А.,  руководитель Управления образования АМО ГО «Усинск»</t>
  </si>
  <si>
    <t xml:space="preserve">Контрольное событие № 1
100% охват учащихся тематическими мероприятиями с привлечением заинтересованных структур и ведомств  
</t>
  </si>
  <si>
    <t>Охват учащихся тематическими мероприятиями составляет 100%</t>
  </si>
  <si>
    <t xml:space="preserve">Основное мероприятие 3.2.
Организация занятости несовершеннолетних, состоящих на профилактических  учетах, в организованные формы досуга на базе общеобразовательных организаций и  образовательных  организаций дополнительного образования
</t>
  </si>
  <si>
    <t xml:space="preserve">Контрольное событие № 1
100% охват вовлечения учащихся к внеурочной занятости
</t>
  </si>
  <si>
    <t>Охват вовлеченности учащихся к внеурочной занятости составляет 100%</t>
  </si>
  <si>
    <t xml:space="preserve">Основное мероприятие 3.3.
Пропаганда здорового образа жизни в образовательных организациях среди несовершеннолетних и молодежи
</t>
  </si>
  <si>
    <t xml:space="preserve">Контрольное событие № 1
100 % охват учащихся 1-11 классов общеобразовательных организаций мероприятиями, направленными на пропаганду здорового образа жизни 
</t>
  </si>
  <si>
    <t>Охват учащихся 1-11 классов мероприятиями, направленными на пропаганду здорового образа жизни составляет 100%</t>
  </si>
  <si>
    <t xml:space="preserve">Подпрограмма 4 «Профилактика алкоголизма и наркомании» </t>
  </si>
  <si>
    <t xml:space="preserve">Основное мероприятие 4.1.
Формирование негативного отношения учащейся молодежи к употреблению алкоголя, наркотических и психотропных  веществ 
</t>
  </si>
  <si>
    <t xml:space="preserve">Контрольное событие № 1
Охват учащейся молодежи (в возрасте от 7 до 30 лет) профилактическими мероприятиями, направленными на противодействие употреблению спиртными напитками, наркотическими средствами, психотропными и сильнодействующими веществами, не менее 75,2% 
</t>
  </si>
  <si>
    <t>Охват учащейся молодежи профилактическими мероприятиями, направленными на противодействие употреблению спиртными напитками, наркотическими средствами, психотропными и сильнодействующими веществами составляет 100%</t>
  </si>
  <si>
    <t>Вывод об эффектвности реализации муниципальной программы за отчетный квартал:</t>
  </si>
  <si>
    <t>Руководитель управления праовой и кадровой работы</t>
  </si>
  <si>
    <t>М.Е. Белоус</t>
  </si>
  <si>
    <t>Исп. Веремчук В.В. 89129592814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</si>
</sst>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  <numFmt numFmtId="167" formatCode="_-* #,##0.0\ _₽_-;\-* #,##0.0\ _₽_-;_-* &quot;-&quot;?\ _₽_-;_-@_-"/>
    <numFmt numFmtId="168" formatCode="#,##0.0_ ;\-#,##0.0\ "/>
    <numFmt numFmtId="169" formatCode="0000"/>
    <numFmt numFmtId="170" formatCode="0.00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i/>
      <sz val="3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i/>
      <sz val="30"/>
      <color theme="1"/>
      <name val="Times New Roman"/>
      <family val="1"/>
      <charset val="204"/>
    </font>
    <font>
      <i/>
      <sz val="30"/>
      <color rgb="FFFF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30"/>
      <color rgb="FF000000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3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vertAlign val="superscript"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" borderId="0" applyNumberFormat="0" applyBorder="0" applyAlignment="0" applyProtection="0"/>
    <xf numFmtId="0" fontId="52" fillId="0" borderId="0"/>
    <xf numFmtId="4" fontId="61" fillId="0" borderId="24">
      <alignment horizontal="right" vertical="top" shrinkToFit="1"/>
    </xf>
    <xf numFmtId="0" fontId="62" fillId="0" borderId="0"/>
    <xf numFmtId="4" fontId="61" fillId="0" borderId="25">
      <alignment horizontal="right" vertical="top" shrinkToFit="1"/>
    </xf>
    <xf numFmtId="0" fontId="1" fillId="0" borderId="0"/>
    <xf numFmtId="0" fontId="8" fillId="0" borderId="0"/>
  </cellStyleXfs>
  <cellXfs count="1116">
    <xf numFmtId="0" fontId="0" fillId="0" borderId="0" xfId="0"/>
    <xf numFmtId="0" fontId="3" fillId="2" borderId="2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2" borderId="4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vertical="center" wrapText="1"/>
    </xf>
    <xf numFmtId="14" fontId="3" fillId="2" borderId="5" xfId="1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7" fillId="2" borderId="2" xfId="3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0" xfId="3" applyFont="1" applyFill="1"/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 applyAlignment="1"/>
    <xf numFmtId="0" fontId="3" fillId="2" borderId="3" xfId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/>
    </xf>
    <xf numFmtId="0" fontId="1" fillId="0" borderId="0" xfId="3"/>
    <xf numFmtId="0" fontId="10" fillId="2" borderId="0" xfId="3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4" xfId="3" applyFont="1" applyFill="1" applyBorder="1" applyAlignment="1">
      <alignment vertical="center" wrapText="1"/>
    </xf>
    <xf numFmtId="0" fontId="9" fillId="2" borderId="4" xfId="3" applyFont="1" applyFill="1" applyBorder="1" applyAlignment="1">
      <alignment horizontal="center" vertical="center" wrapText="1"/>
    </xf>
    <xf numFmtId="14" fontId="12" fillId="2" borderId="4" xfId="3" applyNumberFormat="1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164" fontId="12" fillId="2" borderId="4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top" wrapText="1"/>
    </xf>
    <xf numFmtId="0" fontId="9" fillId="6" borderId="4" xfId="3" applyFont="1" applyFill="1" applyBorder="1" applyAlignment="1">
      <alignment horizontal="center" vertical="center" wrapText="1"/>
    </xf>
    <xf numFmtId="14" fontId="12" fillId="5" borderId="4" xfId="3" applyNumberFormat="1" applyFont="1" applyFill="1" applyBorder="1" applyAlignment="1">
      <alignment horizontal="center" vertical="center" wrapText="1"/>
    </xf>
    <xf numFmtId="0" fontId="12" fillId="5" borderId="4" xfId="3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center" vertical="center" wrapText="1"/>
    </xf>
    <xf numFmtId="49" fontId="12" fillId="5" borderId="2" xfId="3" applyNumberFormat="1" applyFont="1" applyFill="1" applyBorder="1" applyAlignment="1">
      <alignment horizontal="center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164" fontId="9" fillId="2" borderId="4" xfId="3" applyNumberFormat="1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horizontal="left" vertical="center" wrapText="1"/>
    </xf>
    <xf numFmtId="14" fontId="12" fillId="2" borderId="3" xfId="3" applyNumberFormat="1" applyFont="1" applyFill="1" applyBorder="1" applyAlignment="1">
      <alignment horizontal="center" vertical="center" wrapText="1"/>
    </xf>
    <xf numFmtId="14" fontId="9" fillId="2" borderId="3" xfId="3" applyNumberFormat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166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4" applyNumberFormat="1" applyFont="1" applyFill="1" applyBorder="1" applyAlignment="1" applyProtection="1">
      <alignment vertical="center" wrapText="1"/>
      <protection locked="0"/>
    </xf>
    <xf numFmtId="0" fontId="14" fillId="0" borderId="0" xfId="3" applyFont="1"/>
    <xf numFmtId="49" fontId="9" fillId="2" borderId="7" xfId="3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center" vertical="center" wrapText="1"/>
    </xf>
    <xf numFmtId="14" fontId="12" fillId="2" borderId="7" xfId="3" applyNumberFormat="1" applyFont="1" applyFill="1" applyBorder="1" applyAlignment="1">
      <alignment horizontal="center" vertical="center" wrapText="1"/>
    </xf>
    <xf numFmtId="14" fontId="9" fillId="2" borderId="7" xfId="3" applyNumberFormat="1" applyFont="1" applyFill="1" applyBorder="1" applyAlignment="1">
      <alignment horizontal="center" vertical="center" wrapText="1"/>
    </xf>
    <xf numFmtId="164" fontId="9" fillId="2" borderId="2" xfId="3" applyNumberFormat="1" applyFont="1" applyFill="1" applyBorder="1" applyAlignment="1">
      <alignment horizontal="right" vertical="center" wrapText="1"/>
    </xf>
    <xf numFmtId="49" fontId="9" fillId="2" borderId="2" xfId="3" applyNumberFormat="1" applyFont="1" applyFill="1" applyBorder="1" applyAlignment="1">
      <alignment horizontal="right" vertical="center" wrapText="1"/>
    </xf>
    <xf numFmtId="43" fontId="9" fillId="2" borderId="2" xfId="4" applyFont="1" applyFill="1" applyBorder="1" applyAlignment="1">
      <alignment horizontal="right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left" vertical="center" wrapText="1"/>
    </xf>
    <xf numFmtId="14" fontId="12" fillId="2" borderId="4" xfId="3" applyNumberFormat="1" applyFont="1" applyFill="1" applyBorder="1" applyAlignment="1">
      <alignment horizontal="center" vertical="center" wrapText="1"/>
    </xf>
    <xf numFmtId="14" fontId="9" fillId="2" borderId="4" xfId="3" applyNumberFormat="1" applyFont="1" applyFill="1" applyBorder="1" applyAlignment="1">
      <alignment horizontal="center" vertical="center" wrapText="1"/>
    </xf>
    <xf numFmtId="166" fontId="9" fillId="2" borderId="2" xfId="4" applyNumberFormat="1" applyFont="1" applyFill="1" applyBorder="1" applyAlignment="1">
      <alignment horizontal="right" vertical="center" wrapText="1"/>
    </xf>
    <xf numFmtId="43" fontId="14" fillId="0" borderId="0" xfId="3" applyNumberFormat="1" applyFont="1"/>
    <xf numFmtId="49" fontId="10" fillId="2" borderId="5" xfId="3" applyNumberFormat="1" applyFont="1" applyFill="1" applyBorder="1" applyAlignment="1">
      <alignment horizontal="center" vertical="center" wrapText="1"/>
    </xf>
    <xf numFmtId="49" fontId="10" fillId="2" borderId="8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10" fillId="4" borderId="4" xfId="3" applyFont="1" applyFill="1" applyBorder="1" applyAlignment="1">
      <alignment horizontal="center" vertical="center" wrapText="1"/>
    </xf>
    <xf numFmtId="167" fontId="10" fillId="4" borderId="2" xfId="3" applyNumberFormat="1" applyFont="1" applyFill="1" applyBorder="1" applyAlignment="1">
      <alignment horizontal="center" vertical="center" wrapText="1"/>
    </xf>
    <xf numFmtId="167" fontId="15" fillId="0" borderId="0" xfId="3" applyNumberFormat="1" applyFont="1"/>
    <xf numFmtId="49" fontId="10" fillId="2" borderId="2" xfId="3" applyNumberFormat="1" applyFont="1" applyFill="1" applyBorder="1" applyAlignment="1">
      <alignment horizontal="center" vertical="center" wrapText="1"/>
    </xf>
    <xf numFmtId="167" fontId="10" fillId="2" borderId="2" xfId="3" applyNumberFormat="1" applyFont="1" applyFill="1" applyBorder="1" applyAlignment="1">
      <alignment horizontal="center" vertical="center" wrapText="1"/>
    </xf>
    <xf numFmtId="166" fontId="9" fillId="2" borderId="2" xfId="4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 wrapText="1"/>
    </xf>
    <xf numFmtId="167" fontId="16" fillId="0" borderId="0" xfId="3" applyNumberFormat="1" applyFont="1"/>
    <xf numFmtId="167" fontId="14" fillId="0" borderId="0" xfId="3" applyNumberFormat="1" applyFont="1"/>
    <xf numFmtId="0" fontId="17" fillId="5" borderId="2" xfId="3" applyFont="1" applyFill="1" applyBorder="1" applyAlignment="1">
      <alignment vertical="center" wrapText="1"/>
    </xf>
    <xf numFmtId="14" fontId="9" fillId="5" borderId="4" xfId="3" applyNumberFormat="1" applyFont="1" applyFill="1" applyBorder="1" applyAlignment="1">
      <alignment horizontal="center" vertical="center" wrapText="1"/>
    </xf>
    <xf numFmtId="14" fontId="9" fillId="2" borderId="4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6" fontId="10" fillId="2" borderId="2" xfId="4" applyNumberFormat="1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left" vertical="center" wrapText="1"/>
    </xf>
    <xf numFmtId="0" fontId="12" fillId="2" borderId="7" xfId="3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left" vertical="center" wrapText="1"/>
    </xf>
    <xf numFmtId="164" fontId="9" fillId="2" borderId="2" xfId="4" applyNumberFormat="1" applyFont="1" applyFill="1" applyBorder="1" applyAlignment="1">
      <alignment horizontal="right" vertical="center" wrapText="1"/>
    </xf>
    <xf numFmtId="0" fontId="17" fillId="5" borderId="3" xfId="3" applyFont="1" applyFill="1" applyBorder="1" applyAlignment="1">
      <alignment horizontal="left" vertical="center" wrapText="1"/>
    </xf>
    <xf numFmtId="0" fontId="9" fillId="5" borderId="3" xfId="3" applyFont="1" applyFill="1" applyBorder="1" applyAlignment="1">
      <alignment horizontal="center" vertical="center" wrapText="1"/>
    </xf>
    <xf numFmtId="14" fontId="9" fillId="5" borderId="3" xfId="3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left" vertical="center" wrapText="1"/>
    </xf>
    <xf numFmtId="0" fontId="9" fillId="5" borderId="7" xfId="3" applyFont="1" applyFill="1" applyBorder="1" applyAlignment="1">
      <alignment horizontal="center" vertical="center" wrapText="1"/>
    </xf>
    <xf numFmtId="14" fontId="9" fillId="5" borderId="7" xfId="3" applyNumberFormat="1" applyFont="1" applyFill="1" applyBorder="1" applyAlignment="1">
      <alignment horizontal="center" vertical="center" wrapText="1"/>
    </xf>
    <xf numFmtId="49" fontId="9" fillId="5" borderId="7" xfId="3" applyNumberFormat="1" applyFont="1" applyFill="1" applyBorder="1" applyAlignment="1">
      <alignment horizontal="center" vertical="center" wrapText="1"/>
    </xf>
    <xf numFmtId="0" fontId="17" fillId="5" borderId="4" xfId="3" applyFont="1" applyFill="1" applyBorder="1" applyAlignment="1">
      <alignment horizontal="left" vertical="center" wrapText="1"/>
    </xf>
    <xf numFmtId="0" fontId="9" fillId="5" borderId="4" xfId="3" applyFont="1" applyFill="1" applyBorder="1" applyAlignment="1">
      <alignment horizontal="center" vertical="center" wrapText="1"/>
    </xf>
    <xf numFmtId="14" fontId="9" fillId="5" borderId="4" xfId="3" applyNumberFormat="1" applyFont="1" applyFill="1" applyBorder="1" applyAlignment="1">
      <alignment horizontal="center" vertical="center" wrapText="1"/>
    </xf>
    <xf numFmtId="49" fontId="9" fillId="5" borderId="4" xfId="3" applyNumberFormat="1" applyFont="1" applyFill="1" applyBorder="1" applyAlignment="1">
      <alignment horizontal="center" vertical="center" wrapText="1"/>
    </xf>
    <xf numFmtId="0" fontId="1" fillId="2" borderId="0" xfId="3" applyFill="1"/>
    <xf numFmtId="14" fontId="9" fillId="2" borderId="2" xfId="3" applyNumberFormat="1" applyFont="1" applyFill="1" applyBorder="1" applyAlignment="1">
      <alignment horizontal="center" vertical="center" wrapText="1"/>
    </xf>
    <xf numFmtId="166" fontId="9" fillId="2" borderId="3" xfId="4" applyNumberFormat="1" applyFont="1" applyFill="1" applyBorder="1" applyAlignment="1">
      <alignment horizontal="center" vertical="center" wrapText="1"/>
    </xf>
    <xf numFmtId="164" fontId="9" fillId="2" borderId="3" xfId="4" applyNumberFormat="1" applyFont="1" applyFill="1" applyBorder="1" applyAlignment="1" applyProtection="1">
      <alignment horizontal="right" vertical="center" wrapText="1"/>
      <protection locked="0"/>
    </xf>
    <xf numFmtId="166" fontId="9" fillId="2" borderId="3" xfId="4" applyNumberFormat="1" applyFont="1" applyFill="1" applyBorder="1" applyAlignment="1">
      <alignment horizontal="center" vertical="center" wrapText="1"/>
    </xf>
    <xf numFmtId="166" fontId="9" fillId="2" borderId="4" xfId="4" applyNumberFormat="1" applyFont="1" applyFill="1" applyBorder="1" applyAlignment="1">
      <alignment horizontal="center" vertical="center" wrapText="1"/>
    </xf>
    <xf numFmtId="166" fontId="9" fillId="2" borderId="7" xfId="4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/>
    </xf>
    <xf numFmtId="14" fontId="9" fillId="2" borderId="4" xfId="3" applyNumberFormat="1" applyFont="1" applyFill="1" applyBorder="1" applyAlignment="1">
      <alignment horizontal="center" vertical="top" wrapText="1"/>
    </xf>
    <xf numFmtId="166" fontId="9" fillId="2" borderId="4" xfId="4" applyNumberFormat="1" applyFont="1" applyFill="1" applyBorder="1" applyAlignment="1">
      <alignment horizontal="center" vertical="center" wrapText="1"/>
    </xf>
    <xf numFmtId="0" fontId="17" fillId="5" borderId="3" xfId="3" applyFont="1" applyFill="1" applyBorder="1" applyAlignment="1">
      <alignment horizontal="center" vertical="center" wrapText="1"/>
    </xf>
    <xf numFmtId="14" fontId="9" fillId="5" borderId="2" xfId="3" applyNumberFormat="1" applyFont="1" applyFill="1" applyBorder="1" applyAlignment="1">
      <alignment horizontal="center" vertical="center" wrapText="1"/>
    </xf>
    <xf numFmtId="14" fontId="9" fillId="5" borderId="2" xfId="3" applyNumberFormat="1" applyFont="1" applyFill="1" applyBorder="1" applyAlignment="1">
      <alignment horizontal="center" vertical="top" wrapText="1"/>
    </xf>
    <xf numFmtId="0" fontId="17" fillId="5" borderId="7" xfId="3" applyFont="1" applyFill="1" applyBorder="1" applyAlignment="1">
      <alignment horizontal="center" vertical="center" wrapText="1"/>
    </xf>
    <xf numFmtId="14" fontId="12" fillId="5" borderId="3" xfId="3" applyNumberFormat="1" applyFont="1" applyFill="1" applyBorder="1" applyAlignment="1">
      <alignment horizontal="center" vertical="center" wrapText="1"/>
    </xf>
    <xf numFmtId="14" fontId="12" fillId="5" borderId="7" xfId="3" applyNumberFormat="1" applyFont="1" applyFill="1" applyBorder="1" applyAlignment="1">
      <alignment horizontal="center" vertical="center" wrapText="1"/>
    </xf>
    <xf numFmtId="0" fontId="17" fillId="5" borderId="4" xfId="3" applyFont="1" applyFill="1" applyBorder="1" applyAlignment="1">
      <alignment horizontal="center" vertical="center" wrapText="1"/>
    </xf>
    <xf numFmtId="14" fontId="12" fillId="5" borderId="4" xfId="3" applyNumberFormat="1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vertical="center" wrapText="1"/>
    </xf>
    <xf numFmtId="0" fontId="14" fillId="2" borderId="0" xfId="3" applyFont="1" applyFill="1"/>
    <xf numFmtId="14" fontId="9" fillId="5" borderId="2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vertical="center" wrapText="1"/>
    </xf>
    <xf numFmtId="49" fontId="10" fillId="2" borderId="2" xfId="3" applyNumberFormat="1" applyFont="1" applyFill="1" applyBorder="1" applyAlignment="1">
      <alignment horizontal="right" vertical="center" wrapText="1"/>
    </xf>
    <xf numFmtId="0" fontId="9" fillId="5" borderId="7" xfId="3" applyFont="1" applyFill="1" applyBorder="1" applyAlignment="1">
      <alignment horizontal="center" vertical="center" wrapText="1"/>
    </xf>
    <xf numFmtId="14" fontId="9" fillId="5" borderId="3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center" vertical="center" wrapText="1"/>
    </xf>
    <xf numFmtId="166" fontId="10" fillId="2" borderId="2" xfId="3" applyNumberFormat="1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left" vertical="center" wrapText="1"/>
    </xf>
    <xf numFmtId="0" fontId="10" fillId="4" borderId="4" xfId="3" applyFont="1" applyFill="1" applyBorder="1" applyAlignment="1">
      <alignment horizontal="left" vertical="center" wrapText="1"/>
    </xf>
    <xf numFmtId="166" fontId="9" fillId="2" borderId="2" xfId="3" applyNumberFormat="1" applyFont="1" applyFill="1" applyBorder="1" applyAlignment="1">
      <alignment horizontal="center" vertical="center" wrapText="1"/>
    </xf>
    <xf numFmtId="166" fontId="9" fillId="2" borderId="2" xfId="3" applyNumberFormat="1" applyFont="1" applyFill="1" applyBorder="1" applyAlignment="1">
      <alignment horizontal="right" vertical="center" wrapText="1"/>
    </xf>
    <xf numFmtId="167" fontId="9" fillId="2" borderId="2" xfId="3" applyNumberFormat="1" applyFont="1" applyFill="1" applyBorder="1" applyAlignment="1">
      <alignment horizontal="center" vertical="center" wrapText="1"/>
    </xf>
    <xf numFmtId="166" fontId="9" fillId="2" borderId="4" xfId="3" applyNumberFormat="1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166" fontId="12" fillId="2" borderId="2" xfId="4" applyNumberFormat="1" applyFont="1" applyFill="1" applyBorder="1" applyAlignment="1">
      <alignment horizontal="center" vertical="center" wrapText="1"/>
    </xf>
    <xf numFmtId="165" fontId="9" fillId="2" borderId="2" xfId="3" applyNumberFormat="1" applyFont="1" applyFill="1" applyBorder="1" applyAlignment="1">
      <alignment horizontal="right" vertical="center" wrapText="1"/>
    </xf>
    <xf numFmtId="0" fontId="17" fillId="5" borderId="4" xfId="3" applyFont="1" applyFill="1" applyBorder="1" applyAlignment="1">
      <alignment vertical="center" wrapText="1"/>
    </xf>
    <xf numFmtId="164" fontId="10" fillId="2" borderId="2" xfId="3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10" fillId="4" borderId="3" xfId="3" applyFont="1" applyFill="1" applyBorder="1" applyAlignment="1">
      <alignment horizontal="left" vertical="top" wrapText="1"/>
    </xf>
    <xf numFmtId="0" fontId="10" fillId="2" borderId="3" xfId="3" applyFont="1" applyFill="1" applyBorder="1" applyAlignment="1">
      <alignment horizontal="center" vertical="center" wrapText="1"/>
    </xf>
    <xf numFmtId="166" fontId="10" fillId="2" borderId="3" xfId="4" applyNumberFormat="1" applyFont="1" applyFill="1" applyBorder="1" applyAlignment="1">
      <alignment horizontal="center" vertical="center" wrapText="1"/>
    </xf>
    <xf numFmtId="166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4" xfId="3" applyFont="1" applyFill="1" applyBorder="1" applyAlignment="1">
      <alignment horizontal="left" vertical="top" wrapText="1"/>
    </xf>
    <xf numFmtId="0" fontId="10" fillId="2" borderId="4" xfId="3" applyFont="1" applyFill="1" applyBorder="1" applyAlignment="1">
      <alignment horizontal="center" vertical="center" wrapText="1"/>
    </xf>
    <xf numFmtId="166" fontId="10" fillId="2" borderId="4" xfId="4" applyNumberFormat="1" applyFont="1" applyFill="1" applyBorder="1" applyAlignment="1">
      <alignment horizontal="center" vertical="center" wrapText="1"/>
    </xf>
    <xf numFmtId="166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3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horizontal="right" vertical="center" wrapText="1"/>
    </xf>
    <xf numFmtId="164" fontId="10" fillId="2" borderId="4" xfId="3" applyNumberFormat="1" applyFont="1" applyFill="1" applyBorder="1" applyAlignment="1">
      <alignment horizontal="right" vertical="center" wrapText="1"/>
    </xf>
    <xf numFmtId="14" fontId="9" fillId="5" borderId="3" xfId="3" applyNumberFormat="1" applyFont="1" applyFill="1" applyBorder="1" applyAlignment="1">
      <alignment vertical="center" wrapText="1"/>
    </xf>
    <xf numFmtId="164" fontId="14" fillId="0" borderId="0" xfId="3" applyNumberFormat="1" applyFont="1"/>
    <xf numFmtId="164" fontId="9" fillId="2" borderId="2" xfId="3" applyNumberFormat="1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vertical="center" wrapText="1"/>
    </xf>
    <xf numFmtId="0" fontId="9" fillId="2" borderId="8" xfId="3" applyFont="1" applyFill="1" applyBorder="1" applyAlignment="1">
      <alignment horizontal="left" vertical="center" wrapText="1"/>
    </xf>
    <xf numFmtId="0" fontId="10" fillId="5" borderId="4" xfId="3" applyFont="1" applyFill="1" applyBorder="1" applyAlignment="1">
      <alignment horizontal="center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left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10" fillId="4" borderId="3" xfId="3" applyFont="1" applyFill="1" applyBorder="1" applyAlignment="1">
      <alignment horizontal="left" vertical="center" wrapText="1"/>
    </xf>
    <xf numFmtId="167" fontId="10" fillId="2" borderId="2" xfId="3" applyNumberFormat="1" applyFont="1" applyFill="1" applyBorder="1" applyAlignment="1">
      <alignment horizontal="right" vertical="center" wrapText="1"/>
    </xf>
    <xf numFmtId="0" fontId="9" fillId="2" borderId="2" xfId="3" applyFont="1" applyFill="1" applyBorder="1" applyAlignment="1">
      <alignment horizontal="right" vertical="center" wrapText="1"/>
    </xf>
    <xf numFmtId="164" fontId="9" fillId="2" borderId="3" xfId="3" applyNumberFormat="1" applyFont="1" applyFill="1" applyBorder="1" applyAlignment="1">
      <alignment horizontal="right" vertical="center" wrapText="1"/>
    </xf>
    <xf numFmtId="164" fontId="9" fillId="2" borderId="4" xfId="3" applyNumberFormat="1" applyFont="1" applyFill="1" applyBorder="1" applyAlignment="1">
      <alignment horizontal="right" vertical="center" wrapText="1"/>
    </xf>
    <xf numFmtId="0" fontId="12" fillId="2" borderId="2" xfId="3" applyFont="1" applyFill="1" applyBorder="1" applyAlignment="1">
      <alignment horizontal="left" vertical="center" wrapText="1"/>
    </xf>
    <xf numFmtId="49" fontId="9" fillId="2" borderId="5" xfId="3" applyNumberFormat="1" applyFont="1" applyFill="1" applyBorder="1" applyAlignment="1">
      <alignment horizontal="center" vertical="center" wrapText="1"/>
    </xf>
    <xf numFmtId="49" fontId="9" fillId="2" borderId="9" xfId="3" applyNumberFormat="1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9" fillId="0" borderId="0" xfId="3" applyFont="1"/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10" fillId="2" borderId="9" xfId="3" applyNumberFormat="1" applyFont="1" applyFill="1" applyBorder="1" applyAlignment="1">
      <alignment horizontal="center" vertical="center" wrapText="1"/>
    </xf>
    <xf numFmtId="49" fontId="10" fillId="2" borderId="12" xfId="3" applyNumberFormat="1" applyFont="1" applyFill="1" applyBorder="1" applyAlignment="1">
      <alignment horizontal="center" vertical="center" wrapText="1"/>
    </xf>
    <xf numFmtId="49" fontId="10" fillId="2" borderId="13" xfId="3" applyNumberFormat="1" applyFont="1" applyFill="1" applyBorder="1" applyAlignment="1">
      <alignment horizontal="center" vertical="center" wrapText="1"/>
    </xf>
    <xf numFmtId="49" fontId="10" fillId="2" borderId="6" xfId="3" applyNumberFormat="1" applyFont="1" applyFill="1" applyBorder="1" applyAlignment="1">
      <alignment horizontal="center" vertical="center" wrapText="1"/>
    </xf>
    <xf numFmtId="0" fontId="1" fillId="0" borderId="2" xfId="3" applyBorder="1"/>
    <xf numFmtId="0" fontId="14" fillId="0" borderId="2" xfId="3" applyFont="1" applyBorder="1"/>
    <xf numFmtId="0" fontId="9" fillId="2" borderId="3" xfId="3" applyFont="1" applyFill="1" applyBorder="1" applyAlignment="1">
      <alignment horizontal="left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6" fontId="9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Border="1"/>
    <xf numFmtId="0" fontId="14" fillId="0" borderId="0" xfId="3" applyFont="1" applyBorder="1"/>
    <xf numFmtId="49" fontId="9" fillId="2" borderId="4" xfId="3" applyNumberFormat="1" applyFont="1" applyFill="1" applyBorder="1" applyAlignment="1">
      <alignment vertical="center" wrapText="1"/>
    </xf>
    <xf numFmtId="49" fontId="9" fillId="5" borderId="4" xfId="3" applyNumberFormat="1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vertical="center" wrapText="1"/>
    </xf>
    <xf numFmtId="49" fontId="9" fillId="5" borderId="4" xfId="3" applyNumberFormat="1" applyFont="1" applyFill="1" applyBorder="1" applyAlignment="1">
      <alignment vertical="center" wrapText="1"/>
    </xf>
    <xf numFmtId="49" fontId="9" fillId="2" borderId="2" xfId="3" applyNumberFormat="1" applyFont="1" applyFill="1" applyBorder="1" applyAlignment="1">
      <alignment vertical="center" wrapText="1"/>
    </xf>
    <xf numFmtId="0" fontId="20" fillId="0" borderId="0" xfId="3" applyFont="1"/>
    <xf numFmtId="0" fontId="10" fillId="2" borderId="2" xfId="3" applyFont="1" applyFill="1" applyBorder="1" applyAlignment="1">
      <alignment horizontal="left" vertical="center" wrapText="1"/>
    </xf>
    <xf numFmtId="0" fontId="21" fillId="7" borderId="12" xfId="3" applyFont="1" applyFill="1" applyBorder="1" applyAlignment="1">
      <alignment horizontal="left" vertical="center"/>
    </xf>
    <xf numFmtId="0" fontId="23" fillId="0" borderId="0" xfId="3" applyFont="1" applyFill="1" applyBorder="1"/>
    <xf numFmtId="0" fontId="24" fillId="7" borderId="0" xfId="3" applyFont="1" applyFill="1" applyBorder="1" applyAlignment="1">
      <alignment horizontal="left" vertical="top" wrapText="1"/>
    </xf>
    <xf numFmtId="0" fontId="24" fillId="8" borderId="0" xfId="3" applyFont="1" applyFill="1" applyBorder="1" applyAlignment="1">
      <alignment horizontal="center" vertical="center"/>
    </xf>
    <xf numFmtId="0" fontId="25" fillId="7" borderId="0" xfId="3" applyFont="1" applyFill="1" applyBorder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0" fontId="24" fillId="7" borderId="0" xfId="3" applyFont="1" applyFill="1" applyBorder="1" applyAlignment="1">
      <alignment horizontal="left" vertical="center"/>
    </xf>
    <xf numFmtId="0" fontId="24" fillId="8" borderId="0" xfId="3" applyFont="1" applyFill="1" applyBorder="1"/>
    <xf numFmtId="0" fontId="24" fillId="7" borderId="0" xfId="3" applyFont="1" applyFill="1" applyBorder="1" applyAlignment="1">
      <alignment horizontal="center" vertical="center"/>
    </xf>
    <xf numFmtId="0" fontId="24" fillId="7" borderId="0" xfId="3" applyFont="1" applyFill="1" applyBorder="1"/>
    <xf numFmtId="0" fontId="24" fillId="7" borderId="0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vertical="center"/>
    </xf>
    <xf numFmtId="0" fontId="24" fillId="8" borderId="0" xfId="3" applyFont="1" applyFill="1" applyBorder="1" applyAlignment="1">
      <alignment horizontal="left" vertical="center" wrapText="1"/>
    </xf>
    <xf numFmtId="0" fontId="9" fillId="2" borderId="0" xfId="3" applyFont="1" applyFill="1"/>
    <xf numFmtId="0" fontId="24" fillId="8" borderId="0" xfId="3" applyFont="1" applyFill="1" applyBorder="1" applyAlignment="1">
      <alignment horizontal="left" vertical="center" wrapText="1"/>
    </xf>
    <xf numFmtId="0" fontId="27" fillId="8" borderId="0" xfId="3" applyFont="1" applyFill="1" applyBorder="1" applyAlignment="1">
      <alignment horizontal="center" vertical="center"/>
    </xf>
    <xf numFmtId="0" fontId="27" fillId="8" borderId="0" xfId="3" applyFont="1" applyFill="1" applyBorder="1"/>
    <xf numFmtId="0" fontId="28" fillId="2" borderId="0" xfId="3" applyFont="1" applyFill="1"/>
    <xf numFmtId="0" fontId="27" fillId="8" borderId="0" xfId="3" applyFont="1" applyFill="1" applyBorder="1" applyAlignment="1">
      <alignment horizontal="left" vertical="center" wrapText="1"/>
    </xf>
    <xf numFmtId="167" fontId="28" fillId="2" borderId="0" xfId="3" applyNumberFormat="1" applyFont="1" applyFill="1"/>
    <xf numFmtId="0" fontId="28" fillId="2" borderId="0" xfId="3" applyFont="1" applyFill="1" applyAlignment="1">
      <alignment horizontal="center" vertical="center"/>
    </xf>
    <xf numFmtId="0" fontId="28" fillId="6" borderId="0" xfId="3" applyFont="1" applyFill="1"/>
    <xf numFmtId="0" fontId="26" fillId="0" borderId="0" xfId="3" applyFont="1" applyAlignment="1">
      <alignment horizontal="right" vertical="center"/>
    </xf>
    <xf numFmtId="0" fontId="26" fillId="0" borderId="0" xfId="3" applyFont="1"/>
    <xf numFmtId="0" fontId="26" fillId="2" borderId="0" xfId="3" applyFont="1" applyFill="1" applyAlignment="1">
      <alignment horizontal="right" vertical="center"/>
    </xf>
    <xf numFmtId="0" fontId="26" fillId="2" borderId="0" xfId="3" applyFont="1" applyFill="1"/>
    <xf numFmtId="0" fontId="29" fillId="2" borderId="0" xfId="3" applyFont="1" applyFill="1"/>
    <xf numFmtId="0" fontId="29" fillId="0" borderId="0" xfId="3" applyFont="1"/>
    <xf numFmtId="0" fontId="30" fillId="0" borderId="0" xfId="3" applyFont="1" applyAlignment="1">
      <alignment horizontal="center" vertical="center"/>
    </xf>
    <xf numFmtId="0" fontId="31" fillId="0" borderId="0" xfId="3" applyFont="1"/>
    <xf numFmtId="0" fontId="30" fillId="0" borderId="0" xfId="3" applyFont="1" applyBorder="1" applyAlignment="1">
      <alignment horizontal="center" vertical="center"/>
    </xf>
    <xf numFmtId="0" fontId="32" fillId="0" borderId="0" xfId="3" applyFont="1"/>
    <xf numFmtId="0" fontId="33" fillId="0" borderId="2" xfId="3" applyFont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 wrapText="1"/>
    </xf>
    <xf numFmtId="0" fontId="33" fillId="0" borderId="7" xfId="3" applyFont="1" applyBorder="1" applyAlignment="1">
      <alignment horizontal="center" vertical="center" wrapText="1"/>
    </xf>
    <xf numFmtId="0" fontId="33" fillId="0" borderId="4" xfId="3" applyFont="1" applyBorder="1" applyAlignment="1">
      <alignment horizontal="center" vertical="center" wrapText="1"/>
    </xf>
    <xf numFmtId="0" fontId="33" fillId="0" borderId="2" xfId="3" applyFont="1" applyBorder="1" applyAlignment="1">
      <alignment horizontal="center" vertical="center" wrapText="1"/>
    </xf>
    <xf numFmtId="0" fontId="34" fillId="0" borderId="2" xfId="3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 vertical="top" wrapText="1"/>
    </xf>
    <xf numFmtId="0" fontId="26" fillId="0" borderId="8" xfId="3" applyFont="1" applyBorder="1" applyAlignment="1">
      <alignment horizontal="center" vertical="top" wrapText="1"/>
    </xf>
    <xf numFmtId="0" fontId="26" fillId="0" borderId="6" xfId="3" applyFont="1" applyBorder="1" applyAlignment="1">
      <alignment horizontal="center" vertical="top" wrapText="1"/>
    </xf>
    <xf numFmtId="0" fontId="26" fillId="0" borderId="5" xfId="3" applyFont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2" xfId="3" applyFont="1" applyBorder="1" applyAlignment="1">
      <alignment vertical="center" wrapText="1"/>
    </xf>
    <xf numFmtId="0" fontId="33" fillId="0" borderId="5" xfId="3" applyFont="1" applyBorder="1" applyAlignment="1">
      <alignment horizontal="left" vertical="center" wrapText="1"/>
    </xf>
    <xf numFmtId="0" fontId="33" fillId="0" borderId="8" xfId="3" applyFont="1" applyBorder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vertical="center" wrapText="1"/>
    </xf>
    <xf numFmtId="0" fontId="33" fillId="0" borderId="2" xfId="3" applyFont="1" applyFill="1" applyBorder="1" applyAlignment="1">
      <alignment horizontal="center" vertical="center" wrapText="1"/>
    </xf>
    <xf numFmtId="14" fontId="33" fillId="0" borderId="2" xfId="3" applyNumberFormat="1" applyFont="1" applyFill="1" applyBorder="1" applyAlignment="1">
      <alignment horizontal="center" vertical="center" wrapText="1"/>
    </xf>
    <xf numFmtId="165" fontId="33" fillId="0" borderId="2" xfId="3" applyNumberFormat="1" applyFont="1" applyFill="1" applyBorder="1" applyAlignment="1">
      <alignment horizontal="center" vertical="center" wrapText="1"/>
    </xf>
    <xf numFmtId="0" fontId="33" fillId="0" borderId="2" xfId="3" applyFont="1" applyBorder="1" applyAlignment="1">
      <alignment horizontal="center" vertical="center"/>
    </xf>
    <xf numFmtId="0" fontId="35" fillId="0" borderId="2" xfId="3" applyFont="1" applyFill="1" applyBorder="1" applyAlignment="1">
      <alignment vertical="center" wrapText="1"/>
    </xf>
    <xf numFmtId="166" fontId="34" fillId="0" borderId="2" xfId="3" applyNumberFormat="1" applyFont="1" applyFill="1" applyBorder="1" applyAlignment="1">
      <alignment horizontal="center" vertical="center" wrapText="1"/>
    </xf>
    <xf numFmtId="14" fontId="34" fillId="0" borderId="2" xfId="3" applyNumberFormat="1" applyFont="1" applyFill="1" applyBorder="1" applyAlignment="1">
      <alignment horizontal="center" vertical="center" wrapText="1"/>
    </xf>
    <xf numFmtId="165" fontId="34" fillId="0" borderId="2" xfId="5" applyNumberFormat="1" applyFont="1" applyFill="1" applyBorder="1" applyAlignment="1">
      <alignment horizontal="center" vertical="center" wrapText="1"/>
    </xf>
    <xf numFmtId="49" fontId="34" fillId="0" borderId="2" xfId="3" applyNumberFormat="1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vertical="top" wrapText="1"/>
    </xf>
    <xf numFmtId="0" fontId="34" fillId="0" borderId="2" xfId="3" applyNumberFormat="1" applyFont="1" applyFill="1" applyBorder="1" applyAlignment="1">
      <alignment horizontal="center" vertical="center" wrapText="1"/>
    </xf>
    <xf numFmtId="168" fontId="34" fillId="0" borderId="2" xfId="5" applyNumberFormat="1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vertical="top" wrapText="1"/>
    </xf>
    <xf numFmtId="0" fontId="36" fillId="0" borderId="2" xfId="3" applyFont="1" applyFill="1" applyBorder="1" applyAlignment="1">
      <alignment vertical="top" wrapText="1"/>
    </xf>
    <xf numFmtId="0" fontId="33" fillId="0" borderId="2" xfId="3" applyFont="1" applyFill="1" applyBorder="1" applyAlignment="1">
      <alignment vertical="center" wrapText="1"/>
    </xf>
    <xf numFmtId="0" fontId="1" fillId="0" borderId="2" xfId="3" applyFill="1" applyBorder="1"/>
    <xf numFmtId="0" fontId="34" fillId="0" borderId="2" xfId="3" applyFont="1" applyFill="1" applyBorder="1" applyAlignment="1">
      <alignment horizontal="center" wrapText="1"/>
    </xf>
    <xf numFmtId="164" fontId="33" fillId="0" borderId="2" xfId="3" applyNumberFormat="1" applyFont="1" applyFill="1" applyBorder="1" applyAlignment="1">
      <alignment horizontal="center" vertical="center" wrapText="1" shrinkToFit="1"/>
    </xf>
    <xf numFmtId="0" fontId="37" fillId="0" borderId="2" xfId="3" applyFont="1" applyFill="1" applyBorder="1" applyAlignment="1">
      <alignment horizontal="center" vertical="center" wrapText="1"/>
    </xf>
    <xf numFmtId="0" fontId="37" fillId="0" borderId="2" xfId="3" applyFont="1" applyFill="1" applyBorder="1" applyAlignment="1">
      <alignment vertical="center" wrapText="1"/>
    </xf>
    <xf numFmtId="166" fontId="37" fillId="0" borderId="2" xfId="5" applyNumberFormat="1" applyFont="1" applyFill="1" applyBorder="1" applyAlignment="1">
      <alignment vertical="center" wrapText="1"/>
    </xf>
    <xf numFmtId="0" fontId="38" fillId="0" borderId="0" xfId="3" applyFont="1"/>
    <xf numFmtId="0" fontId="26" fillId="0" borderId="2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left" vertical="center" wrapText="1"/>
    </xf>
    <xf numFmtId="0" fontId="33" fillId="2" borderId="2" xfId="3" applyFont="1" applyFill="1" applyBorder="1" applyAlignment="1">
      <alignment horizontal="center" vertical="center" wrapText="1"/>
    </xf>
    <xf numFmtId="0" fontId="33" fillId="2" borderId="2" xfId="3" applyFont="1" applyFill="1" applyBorder="1" applyAlignment="1">
      <alignment horizontal="center" vertical="center"/>
    </xf>
    <xf numFmtId="0" fontId="0" fillId="0" borderId="0" xfId="3" applyFont="1" applyAlignment="1">
      <alignment vertical="center"/>
    </xf>
    <xf numFmtId="0" fontId="1" fillId="0" borderId="2" xfId="3" applyFill="1" applyBorder="1" applyAlignment="1">
      <alignment vertical="center"/>
    </xf>
    <xf numFmtId="0" fontId="33" fillId="2" borderId="4" xfId="3" applyFont="1" applyFill="1" applyBorder="1" applyAlignment="1">
      <alignment horizontal="center" vertical="center" wrapText="1"/>
    </xf>
    <xf numFmtId="0" fontId="33" fillId="2" borderId="4" xfId="3" applyFont="1" applyFill="1" applyBorder="1" applyAlignment="1">
      <alignment horizontal="center" vertical="center"/>
    </xf>
    <xf numFmtId="169" fontId="34" fillId="0" borderId="2" xfId="3" applyNumberFormat="1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left" vertical="center" wrapText="1"/>
    </xf>
    <xf numFmtId="16" fontId="34" fillId="0" borderId="2" xfId="3" applyNumberFormat="1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horizontal="left" vertical="center" wrapText="1"/>
    </xf>
    <xf numFmtId="0" fontId="34" fillId="0" borderId="2" xfId="3" applyFont="1" applyFill="1" applyBorder="1" applyAlignment="1">
      <alignment horizontal="left" vertical="top" wrapText="1"/>
    </xf>
    <xf numFmtId="164" fontId="34" fillId="0" borderId="2" xfId="3" applyNumberFormat="1" applyFont="1" applyFill="1" applyBorder="1" applyAlignment="1">
      <alignment vertical="center" wrapText="1"/>
    </xf>
    <xf numFmtId="0" fontId="34" fillId="2" borderId="2" xfId="3" applyFont="1" applyFill="1" applyBorder="1" applyAlignment="1">
      <alignment horizontal="center" vertical="center" wrapText="1"/>
    </xf>
    <xf numFmtId="0" fontId="40" fillId="0" borderId="0" xfId="3" applyFont="1" applyAlignment="1">
      <alignment vertical="top" wrapText="1"/>
    </xf>
    <xf numFmtId="168" fontId="37" fillId="0" borderId="2" xfId="5" applyNumberFormat="1" applyFont="1" applyFill="1" applyBorder="1" applyAlignment="1">
      <alignment horizontal="center" vertical="center" wrapText="1"/>
    </xf>
    <xf numFmtId="0" fontId="41" fillId="0" borderId="2" xfId="3" applyFont="1" applyFill="1" applyBorder="1" applyAlignment="1">
      <alignment horizontal="center" vertical="center" wrapText="1"/>
    </xf>
    <xf numFmtId="0" fontId="41" fillId="0" borderId="2" xfId="3" applyFont="1" applyFill="1" applyBorder="1" applyAlignment="1">
      <alignment horizontal="left" vertical="center" wrapText="1"/>
    </xf>
    <xf numFmtId="165" fontId="41" fillId="0" borderId="2" xfId="3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vertical="top"/>
    </xf>
    <xf numFmtId="165" fontId="1" fillId="0" borderId="0" xfId="3" applyNumberFormat="1"/>
    <xf numFmtId="0" fontId="26" fillId="0" borderId="0" xfId="3" applyFont="1" applyAlignment="1">
      <alignment horizontal="left" vertical="top" wrapText="1"/>
    </xf>
    <xf numFmtId="0" fontId="26" fillId="0" borderId="1" xfId="3" applyFont="1" applyBorder="1"/>
    <xf numFmtId="0" fontId="26" fillId="0" borderId="0" xfId="3" applyFont="1" applyAlignment="1"/>
    <xf numFmtId="0" fontId="26" fillId="0" borderId="0" xfId="3" applyFont="1" applyAlignment="1">
      <alignment horizontal="left"/>
    </xf>
    <xf numFmtId="0" fontId="26" fillId="0" borderId="0" xfId="3" applyFont="1" applyAlignment="1"/>
    <xf numFmtId="0" fontId="26" fillId="0" borderId="0" xfId="3" applyFont="1" applyAlignment="1">
      <alignment horizontal="left" wrapText="1"/>
    </xf>
    <xf numFmtId="0" fontId="26" fillId="0" borderId="0" xfId="3" applyFont="1" applyBorder="1"/>
    <xf numFmtId="0" fontId="1" fillId="0" borderId="0" xfId="3" applyAlignment="1">
      <alignment horizontal="center" vertical="center"/>
    </xf>
    <xf numFmtId="0" fontId="31" fillId="0" borderId="0" xfId="3" applyFont="1"/>
    <xf numFmtId="0" fontId="26" fillId="0" borderId="0" xfId="3" applyFont="1" applyAlignment="1">
      <alignment horizontal="center" vertical="top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right"/>
    </xf>
    <xf numFmtId="0" fontId="26" fillId="0" borderId="0" xfId="3" applyFont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26" fillId="0" borderId="15" xfId="3" applyFont="1" applyBorder="1" applyAlignment="1">
      <alignment horizontal="center" vertical="top" wrapText="1"/>
    </xf>
    <xf numFmtId="0" fontId="26" fillId="0" borderId="16" xfId="3" applyFont="1" applyBorder="1" applyAlignment="1">
      <alignment horizontal="center" vertical="top" wrapText="1"/>
    </xf>
    <xf numFmtId="0" fontId="26" fillId="0" borderId="17" xfId="3" applyFont="1" applyBorder="1" applyAlignment="1">
      <alignment horizontal="center" vertical="top" wrapText="1"/>
    </xf>
    <xf numFmtId="0" fontId="26" fillId="0" borderId="18" xfId="3" applyFont="1" applyBorder="1" applyAlignment="1">
      <alignment horizontal="center" vertical="top" wrapText="1"/>
    </xf>
    <xf numFmtId="0" fontId="26" fillId="0" borderId="19" xfId="3" applyFont="1" applyBorder="1" applyAlignment="1">
      <alignment horizontal="center" vertical="top" wrapText="1"/>
    </xf>
    <xf numFmtId="0" fontId="26" fillId="0" borderId="20" xfId="3" applyFont="1" applyBorder="1" applyAlignment="1">
      <alignment horizontal="center" vertical="top"/>
    </xf>
    <xf numFmtId="0" fontId="26" fillId="0" borderId="21" xfId="3" applyFont="1" applyBorder="1" applyAlignment="1">
      <alignment horizontal="center" vertical="top" wrapText="1"/>
    </xf>
    <xf numFmtId="0" fontId="26" fillId="0" borderId="20" xfId="3" applyFont="1" applyBorder="1" applyAlignment="1">
      <alignment horizontal="center" vertical="top" wrapText="1"/>
    </xf>
    <xf numFmtId="0" fontId="26" fillId="0" borderId="21" xfId="3" applyFont="1" applyBorder="1" applyAlignment="1">
      <alignment horizontal="center" vertical="top" wrapText="1"/>
    </xf>
    <xf numFmtId="0" fontId="26" fillId="0" borderId="22" xfId="3" applyFont="1" applyBorder="1" applyAlignment="1">
      <alignment horizontal="center" vertical="top" wrapText="1"/>
    </xf>
    <xf numFmtId="0" fontId="26" fillId="0" borderId="22" xfId="3" applyFont="1" applyBorder="1" applyAlignment="1">
      <alignment horizontal="center"/>
    </xf>
    <xf numFmtId="0" fontId="26" fillId="0" borderId="22" xfId="3" applyFont="1" applyBorder="1" applyAlignment="1">
      <alignment horizontal="center" vertical="top"/>
    </xf>
    <xf numFmtId="0" fontId="26" fillId="0" borderId="19" xfId="3" applyFont="1" applyBorder="1" applyAlignment="1">
      <alignment horizontal="justify" vertical="top" wrapText="1"/>
    </xf>
    <xf numFmtId="0" fontId="26" fillId="0" borderId="18" xfId="3" applyFont="1" applyBorder="1" applyAlignment="1">
      <alignment horizontal="justify" vertical="top" wrapText="1"/>
    </xf>
    <xf numFmtId="0" fontId="26" fillId="0" borderId="23" xfId="3" applyFont="1" applyBorder="1" applyAlignment="1">
      <alignment horizontal="center" vertical="top"/>
    </xf>
    <xf numFmtId="0" fontId="26" fillId="0" borderId="21" xfId="3" applyFont="1" applyBorder="1" applyAlignment="1">
      <alignment horizontal="justify" vertical="top" wrapText="1"/>
    </xf>
    <xf numFmtId="0" fontId="26" fillId="0" borderId="21" xfId="3" applyFont="1" applyBorder="1" applyAlignment="1">
      <alignment vertical="top" wrapText="1"/>
    </xf>
    <xf numFmtId="14" fontId="26" fillId="0" borderId="21" xfId="3" applyNumberFormat="1" applyFont="1" applyBorder="1" applyAlignment="1">
      <alignment vertical="top" wrapText="1"/>
    </xf>
    <xf numFmtId="0" fontId="26" fillId="0" borderId="21" xfId="3" applyNumberFormat="1" applyFont="1" applyBorder="1" applyAlignment="1">
      <alignment vertical="top" wrapText="1"/>
    </xf>
    <xf numFmtId="0" fontId="26" fillId="0" borderId="21" xfId="3" applyNumberFormat="1" applyFont="1" applyBorder="1" applyAlignment="1">
      <alignment horizontal="center" vertical="top" wrapText="1"/>
    </xf>
    <xf numFmtId="2" fontId="26" fillId="0" borderId="22" xfId="3" applyNumberFormat="1" applyFont="1" applyBorder="1" applyAlignment="1">
      <alignment horizontal="center" vertical="top"/>
    </xf>
    <xf numFmtId="14" fontId="26" fillId="0" borderId="21" xfId="3" applyNumberFormat="1" applyFont="1" applyBorder="1" applyAlignment="1">
      <alignment horizontal="center" vertical="top" wrapText="1"/>
    </xf>
    <xf numFmtId="0" fontId="43" fillId="0" borderId="21" xfId="3" applyFont="1" applyBorder="1" applyAlignment="1">
      <alignment horizontal="justify" vertical="top" wrapText="1"/>
    </xf>
    <xf numFmtId="0" fontId="26" fillId="0" borderId="23" xfId="3" applyFont="1" applyBorder="1" applyAlignment="1">
      <alignment horizontal="center" vertical="top" wrapText="1"/>
    </xf>
    <xf numFmtId="0" fontId="44" fillId="0" borderId="0" xfId="3" applyFont="1"/>
    <xf numFmtId="0" fontId="26" fillId="0" borderId="22" xfId="3" applyNumberFormat="1" applyFont="1" applyBorder="1" applyAlignment="1">
      <alignment horizontal="center" vertical="top"/>
    </xf>
    <xf numFmtId="0" fontId="26" fillId="0" borderId="17" xfId="3" applyFont="1" applyBorder="1" applyAlignment="1">
      <alignment horizontal="left" vertical="top" wrapText="1"/>
    </xf>
    <xf numFmtId="0" fontId="26" fillId="0" borderId="19" xfId="3" applyFont="1" applyBorder="1" applyAlignment="1">
      <alignment horizontal="left" vertical="top" wrapText="1"/>
    </xf>
    <xf numFmtId="0" fontId="26" fillId="0" borderId="18" xfId="3" applyFont="1" applyBorder="1" applyAlignment="1">
      <alignment horizontal="left" vertical="top" wrapText="1"/>
    </xf>
    <xf numFmtId="0" fontId="26" fillId="0" borderId="0" xfId="3" applyFont="1" applyBorder="1" applyAlignment="1">
      <alignment horizontal="center"/>
    </xf>
    <xf numFmtId="49" fontId="45" fillId="0" borderId="0" xfId="3" applyNumberFormat="1" applyFont="1" applyFill="1" applyAlignment="1">
      <alignment horizontal="right" vertical="top"/>
    </xf>
    <xf numFmtId="0" fontId="45" fillId="0" borderId="0" xfId="3" applyFont="1" applyFill="1" applyAlignment="1">
      <alignment horizontal="left" vertical="top" wrapText="1"/>
    </xf>
    <xf numFmtId="0" fontId="45" fillId="0" borderId="0" xfId="3" applyFont="1" applyFill="1" applyAlignment="1">
      <alignment horizontal="left" vertical="top"/>
    </xf>
    <xf numFmtId="0" fontId="45" fillId="0" borderId="0" xfId="3" applyFont="1" applyFill="1" applyAlignment="1">
      <alignment horizontal="right" vertical="top" wrapText="1"/>
    </xf>
    <xf numFmtId="165" fontId="45" fillId="0" borderId="0" xfId="3" applyNumberFormat="1" applyFont="1" applyFill="1" applyAlignment="1">
      <alignment horizontal="right" vertical="top" wrapText="1"/>
    </xf>
    <xf numFmtId="0" fontId="45" fillId="0" borderId="0" xfId="3" applyFont="1" applyFill="1" applyAlignment="1">
      <alignment horizontal="center" vertical="top" wrapText="1"/>
    </xf>
    <xf numFmtId="0" fontId="45" fillId="0" borderId="0" xfId="3" applyFont="1" applyFill="1" applyAlignment="1">
      <alignment horizontal="right" vertical="top"/>
    </xf>
    <xf numFmtId="49" fontId="46" fillId="0" borderId="0" xfId="3" applyNumberFormat="1" applyFont="1" applyFill="1" applyAlignment="1">
      <alignment horizontal="center" vertical="top"/>
    </xf>
    <xf numFmtId="0" fontId="45" fillId="0" borderId="0" xfId="3" applyFont="1" applyFill="1" applyBorder="1" applyAlignment="1">
      <alignment horizontal="left" vertical="top" wrapText="1"/>
    </xf>
    <xf numFmtId="0" fontId="45" fillId="0" borderId="0" xfId="3" applyFont="1" applyFill="1" applyBorder="1" applyAlignment="1">
      <alignment horizontal="left" vertical="top"/>
    </xf>
    <xf numFmtId="0" fontId="45" fillId="0" borderId="0" xfId="3" applyFont="1" applyFill="1" applyBorder="1" applyAlignment="1">
      <alignment horizontal="right" vertical="top" wrapText="1"/>
    </xf>
    <xf numFmtId="49" fontId="45" fillId="0" borderId="2" xfId="3" applyNumberFormat="1" applyFont="1" applyFill="1" applyBorder="1" applyAlignment="1">
      <alignment horizontal="center" vertical="top"/>
    </xf>
    <xf numFmtId="0" fontId="45" fillId="0" borderId="2" xfId="3" applyFont="1" applyFill="1" applyBorder="1" applyAlignment="1">
      <alignment horizontal="center" vertical="top" wrapText="1"/>
    </xf>
    <xf numFmtId="2" fontId="47" fillId="0" borderId="2" xfId="3" applyNumberFormat="1" applyFont="1" applyFill="1" applyBorder="1" applyAlignment="1">
      <alignment horizontal="center" vertical="top" wrapText="1"/>
    </xf>
    <xf numFmtId="2" fontId="46" fillId="0" borderId="2" xfId="3" applyNumberFormat="1" applyFont="1" applyFill="1" applyBorder="1" applyAlignment="1">
      <alignment horizontal="center" vertical="top" wrapText="1"/>
    </xf>
    <xf numFmtId="4" fontId="45" fillId="0" borderId="2" xfId="3" applyNumberFormat="1" applyFont="1" applyFill="1" applyBorder="1" applyAlignment="1">
      <alignment horizontal="center" vertical="top" wrapText="1"/>
    </xf>
    <xf numFmtId="0" fontId="45" fillId="0" borderId="2" xfId="3" applyFont="1" applyFill="1" applyBorder="1" applyAlignment="1">
      <alignment horizontal="center" vertical="top" wrapText="1"/>
    </xf>
    <xf numFmtId="0" fontId="45" fillId="0" borderId="2" xfId="3" applyNumberFormat="1" applyFont="1" applyFill="1" applyBorder="1" applyAlignment="1">
      <alignment horizontal="center" vertical="top" wrapText="1"/>
    </xf>
    <xf numFmtId="165" fontId="47" fillId="0" borderId="2" xfId="3" applyNumberFormat="1" applyFont="1" applyFill="1" applyBorder="1" applyAlignment="1">
      <alignment horizontal="center" vertical="top" wrapText="1"/>
    </xf>
    <xf numFmtId="49" fontId="45" fillId="0" borderId="2" xfId="3" applyNumberFormat="1" applyFont="1" applyFill="1" applyBorder="1" applyAlignment="1">
      <alignment horizontal="center" vertical="top"/>
    </xf>
    <xf numFmtId="3" fontId="45" fillId="0" borderId="2" xfId="3" applyNumberFormat="1" applyFont="1" applyFill="1" applyBorder="1" applyAlignment="1">
      <alignment horizontal="center" vertical="top" wrapText="1"/>
    </xf>
    <xf numFmtId="1" fontId="47" fillId="0" borderId="2" xfId="3" applyNumberFormat="1" applyFont="1" applyFill="1" applyBorder="1" applyAlignment="1">
      <alignment horizontal="center" vertical="top" wrapText="1"/>
    </xf>
    <xf numFmtId="0" fontId="45" fillId="0" borderId="0" xfId="3" applyFont="1" applyFill="1" applyAlignment="1">
      <alignment horizontal="center" vertical="top"/>
    </xf>
    <xf numFmtId="49" fontId="45" fillId="9" borderId="2" xfId="3" applyNumberFormat="1" applyFont="1" applyFill="1" applyBorder="1" applyAlignment="1">
      <alignment horizontal="center" vertical="top" wrapText="1"/>
    </xf>
    <xf numFmtId="0" fontId="46" fillId="9" borderId="2" xfId="3" applyFont="1" applyFill="1" applyBorder="1" applyAlignment="1">
      <alignment horizontal="center" vertical="top" wrapText="1"/>
    </xf>
    <xf numFmtId="2" fontId="45" fillId="0" borderId="0" xfId="3" applyNumberFormat="1" applyFont="1" applyFill="1" applyBorder="1" applyAlignment="1">
      <alignment horizontal="center" vertical="top" wrapText="1"/>
    </xf>
    <xf numFmtId="2" fontId="45" fillId="0" borderId="0" xfId="3" applyNumberFormat="1" applyFont="1" applyFill="1" applyBorder="1" applyAlignment="1">
      <alignment horizontal="right" vertical="top" wrapText="1"/>
    </xf>
    <xf numFmtId="49" fontId="45" fillId="0" borderId="2" xfId="3" applyNumberFormat="1" applyFont="1" applyFill="1" applyBorder="1" applyAlignment="1">
      <alignment horizontal="center" vertical="top" wrapText="1"/>
    </xf>
    <xf numFmtId="0" fontId="46" fillId="0" borderId="2" xfId="3" applyFont="1" applyFill="1" applyBorder="1" applyAlignment="1">
      <alignment horizontal="left" vertical="top" wrapText="1"/>
    </xf>
    <xf numFmtId="0" fontId="47" fillId="0" borderId="2" xfId="3" applyFont="1" applyFill="1" applyBorder="1" applyAlignment="1">
      <alignment horizontal="center" vertical="top" wrapText="1"/>
    </xf>
    <xf numFmtId="0" fontId="46" fillId="0" borderId="2" xfId="3" applyFont="1" applyFill="1" applyBorder="1" applyAlignment="1">
      <alignment horizontal="center" vertical="top" wrapText="1"/>
    </xf>
    <xf numFmtId="2" fontId="46" fillId="0" borderId="2" xfId="3" applyNumberFormat="1" applyFont="1" applyFill="1" applyBorder="1" applyAlignment="1">
      <alignment horizontal="left" vertical="top" wrapText="1"/>
    </xf>
    <xf numFmtId="165" fontId="46" fillId="0" borderId="2" xfId="3" applyNumberFormat="1" applyFont="1" applyFill="1" applyBorder="1" applyAlignment="1">
      <alignment horizontal="right" vertical="top" wrapText="1"/>
    </xf>
    <xf numFmtId="2" fontId="45" fillId="0" borderId="2" xfId="3" applyNumberFormat="1" applyFont="1" applyFill="1" applyBorder="1" applyAlignment="1">
      <alignment horizontal="center" vertical="top" wrapText="1"/>
    </xf>
    <xf numFmtId="2" fontId="45" fillId="0" borderId="2" xfId="3" applyNumberFormat="1" applyFont="1" applyFill="1" applyBorder="1" applyAlignment="1">
      <alignment horizontal="left" vertical="top" wrapText="1"/>
    </xf>
    <xf numFmtId="165" fontId="45" fillId="0" borderId="2" xfId="3" applyNumberFormat="1" applyFont="1" applyFill="1" applyBorder="1" applyAlignment="1">
      <alignment horizontal="right" vertical="top" wrapText="1"/>
    </xf>
    <xf numFmtId="49" fontId="47" fillId="6" borderId="2" xfId="3" applyNumberFormat="1" applyFont="1" applyFill="1" applyBorder="1" applyAlignment="1">
      <alignment horizontal="center" vertical="top" wrapText="1"/>
    </xf>
    <xf numFmtId="0" fontId="47" fillId="6" borderId="2" xfId="3" applyFont="1" applyFill="1" applyBorder="1" applyAlignment="1">
      <alignment vertical="top" wrapText="1"/>
    </xf>
    <xf numFmtId="0" fontId="47" fillId="6" borderId="2" xfId="3" applyFont="1" applyFill="1" applyBorder="1" applyAlignment="1">
      <alignment horizontal="center" vertical="top" wrapText="1"/>
    </xf>
    <xf numFmtId="14" fontId="45" fillId="6" borderId="2" xfId="3" applyNumberFormat="1" applyFont="1" applyFill="1" applyBorder="1" applyAlignment="1">
      <alignment horizontal="center" vertical="top" wrapText="1"/>
    </xf>
    <xf numFmtId="165" fontId="47" fillId="6" borderId="2" xfId="3" applyNumberFormat="1" applyFont="1" applyFill="1" applyBorder="1" applyAlignment="1">
      <alignment horizontal="center" vertical="top"/>
    </xf>
    <xf numFmtId="2" fontId="47" fillId="6" borderId="2" xfId="3" applyNumberFormat="1" applyFont="1" applyFill="1" applyBorder="1" applyAlignment="1">
      <alignment horizontal="center" vertical="top" wrapText="1"/>
    </xf>
    <xf numFmtId="2" fontId="47" fillId="0" borderId="0" xfId="3" applyNumberFormat="1" applyFont="1" applyFill="1" applyBorder="1" applyAlignment="1">
      <alignment horizontal="center" vertical="top" wrapText="1"/>
    </xf>
    <xf numFmtId="2" fontId="47" fillId="0" borderId="0" xfId="3" applyNumberFormat="1" applyFont="1" applyFill="1" applyBorder="1" applyAlignment="1">
      <alignment horizontal="right" vertical="top" wrapText="1"/>
    </xf>
    <xf numFmtId="0" fontId="47" fillId="0" borderId="3" xfId="3" applyFont="1" applyFill="1" applyBorder="1" applyAlignment="1">
      <alignment horizontal="center" vertical="top" wrapText="1"/>
    </xf>
    <xf numFmtId="0" fontId="47" fillId="0" borderId="7" xfId="3" applyFont="1" applyFill="1" applyBorder="1" applyAlignment="1">
      <alignment horizontal="center" vertical="top" wrapText="1"/>
    </xf>
    <xf numFmtId="0" fontId="47" fillId="0" borderId="4" xfId="3" applyFont="1" applyFill="1" applyBorder="1" applyAlignment="1">
      <alignment horizontal="center" vertical="top" wrapText="1"/>
    </xf>
    <xf numFmtId="14" fontId="47" fillId="6" borderId="2" xfId="6" applyNumberFormat="1" applyFont="1" applyFill="1" applyBorder="1" applyAlignment="1">
      <alignment horizontal="center" vertical="top" wrapText="1"/>
    </xf>
    <xf numFmtId="49" fontId="47" fillId="6" borderId="2" xfId="3" applyNumberFormat="1" applyFont="1" applyFill="1" applyBorder="1" applyAlignment="1">
      <alignment horizontal="center" vertical="top"/>
    </xf>
    <xf numFmtId="165" fontId="47" fillId="6" borderId="2" xfId="3" applyNumberFormat="1" applyFont="1" applyFill="1" applyBorder="1" applyAlignment="1">
      <alignment horizontal="center" vertical="top" wrapText="1"/>
    </xf>
    <xf numFmtId="0" fontId="45" fillId="0" borderId="2" xfId="3" applyFont="1" applyFill="1" applyBorder="1" applyAlignment="1">
      <alignment vertical="top" wrapText="1"/>
    </xf>
    <xf numFmtId="14" fontId="45" fillId="0" borderId="2" xfId="3" applyNumberFormat="1" applyFont="1" applyFill="1" applyBorder="1" applyAlignment="1">
      <alignment horizontal="center" vertical="top" wrapText="1"/>
    </xf>
    <xf numFmtId="0" fontId="49" fillId="0" borderId="2" xfId="3" applyFont="1" applyFill="1" applyBorder="1" applyAlignment="1">
      <alignment vertical="top" wrapText="1"/>
    </xf>
    <xf numFmtId="0" fontId="49" fillId="0" borderId="2" xfId="3" applyFont="1" applyFill="1" applyBorder="1" applyAlignment="1">
      <alignment horizontal="left" vertical="top" wrapText="1"/>
    </xf>
    <xf numFmtId="49" fontId="46" fillId="9" borderId="2" xfId="3" applyNumberFormat="1" applyFont="1" applyFill="1" applyBorder="1" applyAlignment="1">
      <alignment horizontal="center" vertical="top" wrapText="1"/>
    </xf>
    <xf numFmtId="0" fontId="46" fillId="9" borderId="2" xfId="3" applyFont="1" applyFill="1" applyBorder="1" applyAlignment="1">
      <alignment horizontal="left" vertical="top" wrapText="1"/>
    </xf>
    <xf numFmtId="2" fontId="46" fillId="9" borderId="2" xfId="3" applyNumberFormat="1" applyFont="1" applyFill="1" applyBorder="1" applyAlignment="1">
      <alignment horizontal="left" vertical="top" wrapText="1"/>
    </xf>
    <xf numFmtId="165" fontId="46" fillId="9" borderId="2" xfId="3" applyNumberFormat="1" applyFont="1" applyFill="1" applyBorder="1" applyAlignment="1">
      <alignment horizontal="right" vertical="top" wrapText="1"/>
    </xf>
    <xf numFmtId="2" fontId="46" fillId="9" borderId="2" xfId="3" applyNumberFormat="1" applyFont="1" applyFill="1" applyBorder="1" applyAlignment="1">
      <alignment horizontal="center" vertical="top" wrapText="1"/>
    </xf>
    <xf numFmtId="2" fontId="46" fillId="0" borderId="0" xfId="3" applyNumberFormat="1" applyFont="1" applyFill="1" applyBorder="1" applyAlignment="1">
      <alignment horizontal="center" vertical="top" wrapText="1"/>
    </xf>
    <xf numFmtId="2" fontId="46" fillId="0" borderId="0" xfId="3" applyNumberFormat="1" applyFont="1" applyFill="1" applyBorder="1" applyAlignment="1">
      <alignment horizontal="right" vertical="top" wrapText="1"/>
    </xf>
    <xf numFmtId="49" fontId="46" fillId="9" borderId="2" xfId="3" applyNumberFormat="1" applyFont="1" applyFill="1" applyBorder="1" applyAlignment="1">
      <alignment horizontal="center" vertical="top" wrapText="1"/>
    </xf>
    <xf numFmtId="49" fontId="46" fillId="0" borderId="2" xfId="3" applyNumberFormat="1" applyFont="1" applyFill="1" applyBorder="1" applyAlignment="1">
      <alignment horizontal="center" vertical="top" wrapText="1"/>
    </xf>
    <xf numFmtId="4" fontId="46" fillId="0" borderId="2" xfId="3" applyNumberFormat="1" applyFont="1" applyFill="1" applyBorder="1" applyAlignment="1">
      <alignment horizontal="left" vertical="top" wrapText="1"/>
    </xf>
    <xf numFmtId="0" fontId="45" fillId="0" borderId="2" xfId="3" applyFont="1" applyFill="1" applyBorder="1" applyAlignment="1">
      <alignment horizontal="left" vertical="top" wrapText="1"/>
    </xf>
    <xf numFmtId="2" fontId="45" fillId="0" borderId="2" xfId="3" applyNumberFormat="1" applyFont="1" applyFill="1" applyBorder="1" applyAlignment="1">
      <alignment horizontal="left" vertical="top" wrapText="1"/>
    </xf>
    <xf numFmtId="0" fontId="45" fillId="0" borderId="0" xfId="3" applyFont="1" applyFill="1" applyBorder="1" applyAlignment="1">
      <alignment horizontal="center" vertical="top" wrapText="1"/>
    </xf>
    <xf numFmtId="0" fontId="45" fillId="0" borderId="0" xfId="3" applyFont="1" applyFill="1" applyBorder="1" applyAlignment="1">
      <alignment horizontal="right" vertical="top"/>
    </xf>
    <xf numFmtId="0" fontId="47" fillId="0" borderId="0" xfId="3" applyFont="1" applyFill="1" applyBorder="1" applyAlignment="1">
      <alignment horizontal="right" vertical="top" wrapText="1"/>
    </xf>
    <xf numFmtId="0" fontId="47" fillId="0" borderId="0" xfId="3" applyFont="1" applyFill="1" applyBorder="1" applyAlignment="1">
      <alignment horizontal="right" vertical="top"/>
    </xf>
    <xf numFmtId="49" fontId="46" fillId="0" borderId="2" xfId="3" applyNumberFormat="1" applyFont="1" applyFill="1" applyBorder="1" applyAlignment="1">
      <alignment horizontal="center" vertical="top"/>
    </xf>
    <xf numFmtId="2" fontId="46" fillId="0" borderId="2" xfId="3" applyNumberFormat="1" applyFont="1" applyFill="1" applyBorder="1" applyAlignment="1">
      <alignment horizontal="left" vertical="top" wrapText="1"/>
    </xf>
    <xf numFmtId="165" fontId="45" fillId="0" borderId="0" xfId="3" applyNumberFormat="1" applyFont="1" applyFill="1" applyBorder="1" applyAlignment="1">
      <alignment horizontal="center" vertical="top" wrapText="1"/>
    </xf>
    <xf numFmtId="0" fontId="46" fillId="0" borderId="0" xfId="3" applyFont="1" applyFill="1" applyBorder="1" applyAlignment="1">
      <alignment horizontal="center" vertical="top" wrapText="1"/>
    </xf>
    <xf numFmtId="0" fontId="46" fillId="0" borderId="0" xfId="3" applyFont="1" applyFill="1" applyBorder="1" applyAlignment="1">
      <alignment horizontal="right" vertical="top" wrapText="1"/>
    </xf>
    <xf numFmtId="0" fontId="46" fillId="0" borderId="0" xfId="3" applyFont="1" applyFill="1" applyBorder="1" applyAlignment="1">
      <alignment horizontal="right" vertical="top"/>
    </xf>
    <xf numFmtId="49" fontId="46" fillId="9" borderId="2" xfId="3" applyNumberFormat="1" applyFont="1" applyFill="1" applyBorder="1" applyAlignment="1">
      <alignment horizontal="center" vertical="top"/>
    </xf>
    <xf numFmtId="0" fontId="46" fillId="0" borderId="2" xfId="3" applyFont="1" applyFill="1" applyBorder="1" applyAlignment="1">
      <alignment vertical="top" wrapText="1"/>
    </xf>
    <xf numFmtId="165" fontId="45" fillId="0" borderId="2" xfId="3" applyNumberFormat="1" applyFont="1" applyFill="1" applyBorder="1" applyAlignment="1">
      <alignment vertical="top" wrapText="1"/>
    </xf>
    <xf numFmtId="0" fontId="47" fillId="0" borderId="0" xfId="3" applyFont="1" applyFill="1" applyAlignment="1">
      <alignment horizontal="center" vertical="top"/>
    </xf>
    <xf numFmtId="0" fontId="47" fillId="0" borderId="0" xfId="3" applyFont="1" applyFill="1" applyAlignment="1">
      <alignment vertical="top"/>
    </xf>
    <xf numFmtId="2" fontId="45" fillId="0" borderId="7" xfId="3" applyNumberFormat="1" applyFont="1" applyFill="1" applyBorder="1" applyAlignment="1">
      <alignment horizontal="center" vertical="top" wrapText="1"/>
    </xf>
    <xf numFmtId="2" fontId="45" fillId="0" borderId="4" xfId="3" applyNumberFormat="1" applyFont="1" applyFill="1" applyBorder="1" applyAlignment="1">
      <alignment horizontal="center" vertical="top" wrapText="1"/>
    </xf>
    <xf numFmtId="14" fontId="47" fillId="6" borderId="2" xfId="3" applyNumberFormat="1" applyFont="1" applyFill="1" applyBorder="1" applyAlignment="1">
      <alignment horizontal="center" vertical="top" wrapText="1"/>
    </xf>
    <xf numFmtId="0" fontId="47" fillId="0" borderId="0" xfId="3" applyFont="1" applyFill="1" applyAlignment="1">
      <alignment horizontal="center" vertical="top" wrapText="1"/>
    </xf>
    <xf numFmtId="0" fontId="47" fillId="0" borderId="0" xfId="3" applyFont="1" applyFill="1" applyAlignment="1">
      <alignment horizontal="right" vertical="top" wrapText="1"/>
    </xf>
    <xf numFmtId="0" fontId="47" fillId="0" borderId="0" xfId="3" applyFont="1" applyFill="1" applyAlignment="1">
      <alignment horizontal="right" vertical="top"/>
    </xf>
    <xf numFmtId="0" fontId="46" fillId="0" borderId="0" xfId="3" applyFont="1" applyFill="1" applyAlignment="1">
      <alignment horizontal="center" vertical="top" wrapText="1"/>
    </xf>
    <xf numFmtId="0" fontId="46" fillId="0" borderId="0" xfId="3" applyFont="1" applyFill="1" applyAlignment="1">
      <alignment horizontal="right" vertical="top" wrapText="1"/>
    </xf>
    <xf numFmtId="0" fontId="46" fillId="0" borderId="0" xfId="3" applyFont="1" applyFill="1" applyAlignment="1">
      <alignment horizontal="right" vertical="top"/>
    </xf>
    <xf numFmtId="165" fontId="45" fillId="0" borderId="0" xfId="3" applyNumberFormat="1" applyFont="1" applyFill="1" applyBorder="1" applyAlignment="1">
      <alignment horizontal="right" vertical="top" wrapText="1"/>
    </xf>
    <xf numFmtId="0" fontId="45" fillId="0" borderId="3" xfId="3" applyFont="1" applyFill="1" applyBorder="1" applyAlignment="1">
      <alignment horizontal="center" vertical="top" wrapText="1"/>
    </xf>
    <xf numFmtId="0" fontId="45" fillId="0" borderId="7" xfId="3" applyFont="1" applyFill="1" applyBorder="1" applyAlignment="1">
      <alignment horizontal="center" vertical="top" wrapText="1"/>
    </xf>
    <xf numFmtId="0" fontId="45" fillId="0" borderId="4" xfId="3" applyFont="1" applyFill="1" applyBorder="1" applyAlignment="1">
      <alignment horizontal="center" vertical="top" wrapText="1"/>
    </xf>
    <xf numFmtId="0" fontId="47" fillId="6" borderId="2" xfId="3" applyNumberFormat="1" applyFont="1" applyFill="1" applyBorder="1" applyAlignment="1">
      <alignment horizontal="center" vertical="top" wrapText="1"/>
    </xf>
    <xf numFmtId="0" fontId="50" fillId="0" borderId="2" xfId="3" applyFont="1" applyFill="1" applyBorder="1" applyAlignment="1">
      <alignment horizontal="left" vertical="top" wrapText="1"/>
    </xf>
    <xf numFmtId="49" fontId="45" fillId="0" borderId="2" xfId="3" applyNumberFormat="1" applyFont="1" applyFill="1" applyBorder="1" applyAlignment="1">
      <alignment horizontal="left" vertical="top"/>
    </xf>
    <xf numFmtId="0" fontId="51" fillId="0" borderId="0" xfId="3" applyFont="1" applyFill="1" applyAlignment="1">
      <alignment horizontal="center" vertical="top" wrapText="1"/>
    </xf>
    <xf numFmtId="0" fontId="51" fillId="0" borderId="0" xfId="3" applyFont="1" applyFill="1" applyAlignment="1">
      <alignment horizontal="right" vertical="top" wrapText="1"/>
    </xf>
    <xf numFmtId="0" fontId="51" fillId="0" borderId="0" xfId="3" applyFont="1" applyFill="1" applyAlignment="1">
      <alignment horizontal="right" vertical="top"/>
    </xf>
    <xf numFmtId="49" fontId="45" fillId="0" borderId="0" xfId="3" applyNumberFormat="1" applyFont="1" applyFill="1" applyAlignment="1">
      <alignment horizontal="left" vertical="top"/>
    </xf>
    <xf numFmtId="4" fontId="45" fillId="0" borderId="0" xfId="3" applyNumberFormat="1" applyFont="1" applyFill="1" applyAlignment="1">
      <alignment horizontal="right" vertical="top" wrapText="1"/>
    </xf>
    <xf numFmtId="49" fontId="34" fillId="0" borderId="0" xfId="3" applyNumberFormat="1" applyFont="1" applyFill="1" applyAlignment="1">
      <alignment horizontal="left" vertical="top"/>
    </xf>
    <xf numFmtId="165" fontId="45" fillId="0" borderId="0" xfId="3" applyNumberFormat="1" applyFont="1" applyFill="1" applyAlignment="1">
      <alignment horizontal="left" vertical="top" wrapText="1"/>
    </xf>
    <xf numFmtId="0" fontId="53" fillId="0" borderId="0" xfId="7" applyFont="1" applyAlignment="1">
      <alignment horizontal="center" vertical="center"/>
    </xf>
    <xf numFmtId="0" fontId="52" fillId="0" borderId="0" xfId="7"/>
    <xf numFmtId="0" fontId="54" fillId="0" borderId="0" xfId="7" applyFont="1" applyAlignment="1">
      <alignment horizontal="center"/>
    </xf>
    <xf numFmtId="0" fontId="54" fillId="0" borderId="1" xfId="7" applyFont="1" applyBorder="1" applyAlignment="1">
      <alignment horizontal="center"/>
    </xf>
    <xf numFmtId="0" fontId="40" fillId="0" borderId="2" xfId="7" applyFont="1" applyBorder="1" applyAlignment="1">
      <alignment horizontal="center" vertical="center" wrapText="1"/>
    </xf>
    <xf numFmtId="0" fontId="40" fillId="2" borderId="2" xfId="7" applyFont="1" applyFill="1" applyBorder="1" applyAlignment="1">
      <alignment horizontal="center" vertical="center" wrapText="1"/>
    </xf>
    <xf numFmtId="0" fontId="40" fillId="2" borderId="2" xfId="7" applyFont="1" applyFill="1" applyBorder="1" applyAlignment="1">
      <alignment horizontal="center" vertical="center" wrapText="1"/>
    </xf>
    <xf numFmtId="0" fontId="55" fillId="2" borderId="2" xfId="7" applyFont="1" applyFill="1" applyBorder="1" applyAlignment="1">
      <alignment vertical="top" wrapText="1"/>
    </xf>
    <xf numFmtId="4" fontId="40" fillId="2" borderId="2" xfId="7" applyNumberFormat="1" applyFont="1" applyFill="1" applyBorder="1" applyAlignment="1">
      <alignment horizontal="center" vertical="center" wrapText="1"/>
    </xf>
    <xf numFmtId="3" fontId="40" fillId="2" borderId="2" xfId="7" applyNumberFormat="1" applyFont="1" applyFill="1" applyBorder="1" applyAlignment="1">
      <alignment horizontal="center" vertical="center" wrapText="1"/>
    </xf>
    <xf numFmtId="0" fontId="40" fillId="0" borderId="2" xfId="7" applyFont="1" applyBorder="1" applyAlignment="1">
      <alignment horizontal="center" vertical="center" wrapText="1"/>
    </xf>
    <xf numFmtId="0" fontId="40" fillId="0" borderId="2" xfId="7" applyFont="1" applyBorder="1" applyAlignment="1">
      <alignment vertical="center" wrapText="1"/>
    </xf>
    <xf numFmtId="0" fontId="55" fillId="2" borderId="2" xfId="7" applyFont="1" applyFill="1" applyBorder="1" applyAlignment="1">
      <alignment horizontal="center" vertical="center" wrapText="1"/>
    </xf>
    <xf numFmtId="14" fontId="40" fillId="2" borderId="2" xfId="7" applyNumberFormat="1" applyFont="1" applyFill="1" applyBorder="1" applyAlignment="1">
      <alignment horizontal="center" vertical="center" wrapText="1"/>
    </xf>
    <xf numFmtId="4" fontId="40" fillId="2" borderId="2" xfId="7" applyNumberFormat="1" applyFont="1" applyFill="1" applyBorder="1" applyAlignment="1">
      <alignment horizontal="center" vertical="center" wrapText="1"/>
    </xf>
    <xf numFmtId="0" fontId="40" fillId="0" borderId="2" xfId="7" applyFont="1" applyBorder="1" applyAlignment="1">
      <alignment vertical="center" wrapText="1"/>
    </xf>
    <xf numFmtId="14" fontId="40" fillId="2" borderId="2" xfId="7" applyNumberFormat="1" applyFont="1" applyFill="1" applyBorder="1" applyAlignment="1">
      <alignment horizontal="center" vertical="center" wrapText="1"/>
    </xf>
    <xf numFmtId="0" fontId="40" fillId="0" borderId="5" xfId="7" applyFont="1" applyBorder="1" applyAlignment="1">
      <alignment vertical="center" wrapText="1"/>
    </xf>
    <xf numFmtId="0" fontId="55" fillId="2" borderId="3" xfId="7" applyFont="1" applyFill="1" applyBorder="1" applyAlignment="1">
      <alignment horizontal="center" vertical="center" wrapText="1"/>
    </xf>
    <xf numFmtId="0" fontId="40" fillId="2" borderId="6" xfId="7" applyFont="1" applyFill="1" applyBorder="1" applyAlignment="1">
      <alignment horizontal="center" vertical="center" wrapText="1"/>
    </xf>
    <xf numFmtId="0" fontId="55" fillId="2" borderId="7" xfId="7" applyFont="1" applyFill="1" applyBorder="1" applyAlignment="1">
      <alignment horizontal="center" vertical="center" wrapText="1"/>
    </xf>
    <xf numFmtId="0" fontId="55" fillId="2" borderId="4" xfId="7" applyFont="1" applyFill="1" applyBorder="1" applyAlignment="1">
      <alignment horizontal="center"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0" fillId="2" borderId="2" xfId="7" applyFont="1" applyFill="1" applyBorder="1" applyAlignment="1">
      <alignment vertical="center" wrapText="1"/>
    </xf>
    <xf numFmtId="0" fontId="52" fillId="2" borderId="0" xfId="7" applyFill="1"/>
    <xf numFmtId="0" fontId="55" fillId="2" borderId="2" xfId="7" applyFont="1" applyFill="1" applyBorder="1" applyAlignment="1">
      <alignment horizontal="center" vertical="center" wrapText="1"/>
    </xf>
    <xf numFmtId="0" fontId="40" fillId="0" borderId="2" xfId="7" applyFont="1" applyFill="1" applyBorder="1" applyAlignment="1">
      <alignment vertical="center" wrapText="1"/>
    </xf>
    <xf numFmtId="0" fontId="40" fillId="2" borderId="3" xfId="7" applyFont="1" applyFill="1" applyBorder="1" applyAlignment="1">
      <alignment horizontal="center" vertical="top" wrapText="1"/>
    </xf>
    <xf numFmtId="0" fontId="40" fillId="2" borderId="4" xfId="7" applyFont="1" applyFill="1" applyBorder="1" applyAlignment="1">
      <alignment horizontal="center" vertical="top" wrapText="1"/>
    </xf>
    <xf numFmtId="0" fontId="40" fillId="2" borderId="3" xfId="7" applyFont="1" applyFill="1" applyBorder="1" applyAlignment="1">
      <alignment horizontal="center"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5" fillId="2" borderId="2" xfId="7" applyFont="1" applyFill="1" applyBorder="1" applyAlignment="1">
      <alignment horizontal="center" vertical="center" wrapText="1"/>
    </xf>
    <xf numFmtId="0" fontId="55" fillId="2" borderId="3" xfId="7" applyFont="1" applyFill="1" applyBorder="1" applyAlignment="1">
      <alignment horizontal="center" vertical="center" wrapText="1"/>
    </xf>
    <xf numFmtId="0" fontId="55" fillId="2" borderId="4" xfId="7" applyFont="1" applyFill="1" applyBorder="1" applyAlignment="1">
      <alignment horizontal="center" vertical="center" wrapText="1"/>
    </xf>
    <xf numFmtId="4" fontId="52" fillId="0" borderId="0" xfId="7" applyNumberFormat="1"/>
    <xf numFmtId="0" fontId="44" fillId="0" borderId="12" xfId="7" applyFont="1" applyBorder="1" applyAlignment="1">
      <alignment horizontal="left"/>
    </xf>
    <xf numFmtId="0" fontId="52" fillId="0" borderId="12" xfId="7" applyBorder="1" applyAlignment="1">
      <alignment horizontal="left"/>
    </xf>
    <xf numFmtId="0" fontId="52" fillId="0" borderId="0" xfId="7" applyFill="1"/>
    <xf numFmtId="4" fontId="56" fillId="0" borderId="0" xfId="7" applyNumberFormat="1" applyFont="1" applyFill="1"/>
    <xf numFmtId="4" fontId="52" fillId="0" borderId="0" xfId="7" applyNumberFormat="1" applyFill="1"/>
    <xf numFmtId="0" fontId="57" fillId="0" borderId="0" xfId="7" applyFont="1"/>
    <xf numFmtId="0" fontId="52" fillId="4" borderId="0" xfId="7" applyFill="1"/>
    <xf numFmtId="4" fontId="52" fillId="4" borderId="0" xfId="7" applyNumberFormat="1" applyFill="1"/>
    <xf numFmtId="0" fontId="58" fillId="0" borderId="0" xfId="3" applyFont="1" applyAlignment="1">
      <alignment horizontal="center" vertical="center" wrapText="1"/>
    </xf>
    <xf numFmtId="0" fontId="33" fillId="0" borderId="0" xfId="3" applyFont="1" applyAlignment="1">
      <alignment wrapText="1"/>
    </xf>
    <xf numFmtId="0" fontId="33" fillId="0" borderId="0" xfId="3" applyFont="1"/>
    <xf numFmtId="0" fontId="31" fillId="0" borderId="3" xfId="3" applyFont="1" applyBorder="1" applyAlignment="1">
      <alignment horizontal="center" vertical="center" wrapText="1"/>
    </xf>
    <xf numFmtId="0" fontId="58" fillId="0" borderId="2" xfId="3" applyFont="1" applyBorder="1" applyAlignment="1">
      <alignment horizontal="center" vertical="center" wrapText="1"/>
    </xf>
    <xf numFmtId="0" fontId="58" fillId="0" borderId="3" xfId="3" applyFont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58" fillId="0" borderId="6" xfId="3" applyFont="1" applyBorder="1" applyAlignment="1">
      <alignment horizontal="center" vertical="center" wrapText="1"/>
    </xf>
    <xf numFmtId="0" fontId="58" fillId="0" borderId="8" xfId="3" applyFont="1" applyBorder="1" applyAlignment="1">
      <alignment horizontal="center" vertical="center" wrapText="1"/>
    </xf>
    <xf numFmtId="0" fontId="60" fillId="0" borderId="0" xfId="3" applyFont="1" applyAlignment="1">
      <alignment horizontal="center" wrapText="1"/>
    </xf>
    <xf numFmtId="0" fontId="31" fillId="0" borderId="4" xfId="3" applyFont="1" applyBorder="1" applyAlignment="1">
      <alignment horizontal="center" vertical="center"/>
    </xf>
    <xf numFmtId="0" fontId="58" fillId="0" borderId="4" xfId="3" applyFont="1" applyBorder="1" applyAlignment="1">
      <alignment horizontal="center" vertical="center" wrapText="1"/>
    </xf>
    <xf numFmtId="0" fontId="58" fillId="0" borderId="2" xfId="3" applyFont="1" applyBorder="1" applyAlignment="1">
      <alignment horizontal="center" vertical="center" wrapText="1"/>
    </xf>
    <xf numFmtId="0" fontId="31" fillId="0" borderId="2" xfId="3" applyFont="1" applyBorder="1" applyAlignment="1">
      <alignment horizontal="center" vertical="center"/>
    </xf>
    <xf numFmtId="0" fontId="1" fillId="0" borderId="2" xfId="3" applyBorder="1" applyAlignment="1">
      <alignment horizontal="center"/>
    </xf>
    <xf numFmtId="0" fontId="31" fillId="0" borderId="3" xfId="3" applyFont="1" applyBorder="1" applyAlignment="1">
      <alignment horizontal="center" vertical="center"/>
    </xf>
    <xf numFmtId="2" fontId="46" fillId="0" borderId="2" xfId="3" applyNumberFormat="1" applyFont="1" applyFill="1" applyBorder="1" applyAlignment="1">
      <alignment horizontal="center" vertical="center" wrapText="1"/>
    </xf>
    <xf numFmtId="165" fontId="46" fillId="0" borderId="2" xfId="3" applyNumberFormat="1" applyFont="1" applyFill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/>
    </xf>
    <xf numFmtId="165" fontId="33" fillId="0" borderId="2" xfId="3" applyNumberFormat="1" applyFont="1" applyBorder="1" applyAlignment="1">
      <alignment horizontal="center" vertical="center" wrapText="1"/>
    </xf>
    <xf numFmtId="165" fontId="61" fillId="0" borderId="2" xfId="8" applyNumberFormat="1" applyBorder="1" applyAlignment="1" applyProtection="1">
      <alignment horizontal="center" vertical="center" shrinkToFit="1"/>
    </xf>
    <xf numFmtId="0" fontId="1" fillId="2" borderId="0" xfId="3" applyFill="1" applyAlignment="1">
      <alignment horizontal="center" wrapText="1"/>
    </xf>
    <xf numFmtId="0" fontId="1" fillId="2" borderId="0" xfId="3" applyFill="1" applyAlignment="1">
      <alignment horizontal="center" wrapText="1"/>
    </xf>
    <xf numFmtId="0" fontId="33" fillId="0" borderId="2" xfId="3" applyFont="1" applyBorder="1" applyAlignment="1">
      <alignment vertical="center" wrapText="1"/>
    </xf>
    <xf numFmtId="14" fontId="33" fillId="0" borderId="2" xfId="3" applyNumberFormat="1" applyFont="1" applyBorder="1" applyAlignment="1">
      <alignment horizontal="center" vertical="center" wrapText="1"/>
    </xf>
    <xf numFmtId="1" fontId="33" fillId="0" borderId="3" xfId="3" applyNumberFormat="1" applyFont="1" applyBorder="1" applyAlignment="1">
      <alignment horizontal="center" vertical="center" wrapText="1"/>
    </xf>
    <xf numFmtId="1" fontId="33" fillId="0" borderId="7" xfId="3" applyNumberFormat="1" applyFont="1" applyBorder="1" applyAlignment="1">
      <alignment horizontal="center" vertical="center" wrapText="1"/>
    </xf>
    <xf numFmtId="1" fontId="33" fillId="0" borderId="4" xfId="3" applyNumberFormat="1" applyFont="1" applyBorder="1" applyAlignment="1">
      <alignment horizontal="center" vertical="center" wrapText="1"/>
    </xf>
    <xf numFmtId="1" fontId="33" fillId="0" borderId="3" xfId="3" applyNumberFormat="1" applyFont="1" applyBorder="1" applyAlignment="1">
      <alignment vertical="center" wrapText="1"/>
    </xf>
    <xf numFmtId="0" fontId="34" fillId="2" borderId="2" xfId="9" applyFont="1" applyFill="1" applyBorder="1" applyAlignment="1">
      <alignment horizontal="left" vertical="center" wrapText="1"/>
    </xf>
    <xf numFmtId="0" fontId="33" fillId="2" borderId="2" xfId="3" applyFont="1" applyFill="1" applyBorder="1" applyAlignment="1">
      <alignment vertical="center" wrapText="1"/>
    </xf>
    <xf numFmtId="14" fontId="33" fillId="2" borderId="2" xfId="3" applyNumberFormat="1" applyFont="1" applyFill="1" applyBorder="1" applyAlignment="1">
      <alignment horizontal="center" vertical="center" wrapText="1"/>
    </xf>
    <xf numFmtId="165" fontId="33" fillId="2" borderId="2" xfId="3" applyNumberFormat="1" applyFont="1" applyFill="1" applyBorder="1" applyAlignment="1">
      <alignment horizontal="center" vertical="center" wrapText="1"/>
    </xf>
    <xf numFmtId="165" fontId="61" fillId="2" borderId="25" xfId="10" applyNumberFormat="1" applyFill="1" applyAlignment="1" applyProtection="1">
      <alignment horizontal="center" vertical="center" shrinkToFit="1"/>
    </xf>
    <xf numFmtId="1" fontId="33" fillId="0" borderId="3" xfId="3" applyNumberFormat="1" applyFont="1" applyBorder="1" applyAlignment="1">
      <alignment horizontal="left" vertical="center" wrapText="1"/>
    </xf>
    <xf numFmtId="1" fontId="33" fillId="0" borderId="3" xfId="3" applyNumberFormat="1" applyFont="1" applyBorder="1" applyAlignment="1">
      <alignment horizontal="center" vertical="center" wrapText="1"/>
    </xf>
    <xf numFmtId="0" fontId="34" fillId="0" borderId="2" xfId="3" applyFont="1" applyBorder="1" applyAlignment="1">
      <alignment vertical="center" wrapText="1"/>
    </xf>
    <xf numFmtId="0" fontId="34" fillId="2" borderId="2" xfId="9" applyFont="1" applyFill="1" applyBorder="1" applyAlignment="1">
      <alignment vertical="top" wrapText="1"/>
    </xf>
    <xf numFmtId="0" fontId="34" fillId="0" borderId="2" xfId="9" applyFont="1" applyFill="1" applyBorder="1" applyAlignment="1">
      <alignment vertical="center" wrapText="1"/>
    </xf>
    <xf numFmtId="0" fontId="33" fillId="0" borderId="3" xfId="3" applyNumberFormat="1" applyFont="1" applyBorder="1" applyAlignment="1">
      <alignment horizontal="left" vertical="center" wrapText="1"/>
    </xf>
    <xf numFmtId="165" fontId="61" fillId="0" borderId="25" xfId="10" applyNumberFormat="1" applyAlignment="1" applyProtection="1">
      <alignment horizontal="center" vertical="center" shrinkToFit="1"/>
    </xf>
    <xf numFmtId="165" fontId="61" fillId="0" borderId="2" xfId="10" applyNumberFormat="1" applyBorder="1" applyAlignment="1" applyProtection="1">
      <alignment horizontal="center" vertical="center" shrinkToFit="1"/>
    </xf>
    <xf numFmtId="0" fontId="33" fillId="0" borderId="2" xfId="3" applyFont="1" applyBorder="1" applyAlignment="1">
      <alignment horizontal="left" vertical="center" wrapText="1"/>
    </xf>
    <xf numFmtId="1" fontId="33" fillId="0" borderId="2" xfId="3" applyNumberFormat="1" applyFont="1" applyBorder="1" applyAlignment="1">
      <alignment vertical="center" wrapText="1"/>
    </xf>
    <xf numFmtId="1" fontId="58" fillId="0" borderId="3" xfId="3" applyNumberFormat="1" applyFont="1" applyBorder="1" applyAlignment="1">
      <alignment horizontal="center" vertical="center" wrapText="1"/>
    </xf>
    <xf numFmtId="14" fontId="33" fillId="0" borderId="3" xfId="3" applyNumberFormat="1" applyFont="1" applyBorder="1" applyAlignment="1">
      <alignment horizontal="center" vertical="center" wrapText="1"/>
    </xf>
    <xf numFmtId="1" fontId="58" fillId="0" borderId="7" xfId="3" applyNumberFormat="1" applyFont="1" applyBorder="1" applyAlignment="1">
      <alignment horizontal="center" vertical="center" wrapText="1"/>
    </xf>
    <xf numFmtId="14" fontId="33" fillId="0" borderId="7" xfId="3" applyNumberFormat="1" applyFont="1" applyBorder="1" applyAlignment="1">
      <alignment horizontal="center" vertical="center" wrapText="1"/>
    </xf>
    <xf numFmtId="1" fontId="58" fillId="0" borderId="4" xfId="3" applyNumberFormat="1" applyFont="1" applyBorder="1" applyAlignment="1">
      <alignment horizontal="center" vertical="center" wrapText="1"/>
    </xf>
    <xf numFmtId="14" fontId="33" fillId="0" borderId="4" xfId="3" applyNumberFormat="1" applyFont="1" applyBorder="1" applyAlignment="1">
      <alignment horizontal="center" vertical="center" wrapText="1"/>
    </xf>
    <xf numFmtId="0" fontId="31" fillId="0" borderId="5" xfId="3" applyFont="1" applyBorder="1" applyAlignment="1">
      <alignment horizontal="left" vertical="center" wrapText="1"/>
    </xf>
    <xf numFmtId="0" fontId="31" fillId="0" borderId="8" xfId="3" applyFont="1" applyBorder="1" applyAlignment="1">
      <alignment horizontal="left" vertical="center" wrapText="1"/>
    </xf>
    <xf numFmtId="0" fontId="31" fillId="0" borderId="6" xfId="3" applyFont="1" applyBorder="1" applyAlignment="1">
      <alignment horizontal="left" vertical="center" wrapText="1"/>
    </xf>
    <xf numFmtId="10" fontId="31" fillId="0" borderId="2" xfId="3" applyNumberFormat="1" applyFont="1" applyBorder="1" applyAlignment="1">
      <alignment horizontal="center" vertical="center"/>
    </xf>
    <xf numFmtId="0" fontId="31" fillId="0" borderId="2" xfId="3" applyFont="1" applyBorder="1"/>
    <xf numFmtId="0" fontId="31" fillId="0" borderId="0" xfId="3" applyFont="1" applyAlignment="1">
      <alignment wrapText="1"/>
    </xf>
    <xf numFmtId="0" fontId="31" fillId="0" borderId="0" xfId="3" applyFont="1" applyAlignment="1">
      <alignment horizontal="center"/>
    </xf>
    <xf numFmtId="0" fontId="31" fillId="0" borderId="1" xfId="3" applyFont="1" applyBorder="1" applyAlignment="1">
      <alignment horizontal="center" wrapText="1"/>
    </xf>
    <xf numFmtId="0" fontId="31" fillId="0" borderId="0" xfId="3" applyFont="1" applyAlignment="1">
      <alignment horizontal="center" wrapText="1"/>
    </xf>
    <xf numFmtId="0" fontId="31" fillId="0" borderId="0" xfId="3" applyFont="1" applyAlignment="1">
      <alignment horizontal="left" wrapText="1"/>
    </xf>
    <xf numFmtId="0" fontId="31" fillId="0" borderId="0" xfId="3" applyFont="1" applyBorder="1" applyAlignment="1">
      <alignment horizontal="center" wrapText="1"/>
    </xf>
    <xf numFmtId="0" fontId="31" fillId="0" borderId="0" xfId="3" applyFont="1" applyAlignment="1">
      <alignment horizontal="center" wrapText="1"/>
    </xf>
    <xf numFmtId="165" fontId="31" fillId="0" borderId="0" xfId="3" applyNumberFormat="1" applyFont="1" applyAlignment="1">
      <alignment horizontal="center" wrapText="1"/>
    </xf>
    <xf numFmtId="0" fontId="1" fillId="0" borderId="0" xfId="3" applyFont="1"/>
    <xf numFmtId="0" fontId="1" fillId="10" borderId="0" xfId="3" applyFont="1" applyFill="1"/>
    <xf numFmtId="0" fontId="29" fillId="0" borderId="0" xfId="3" applyFont="1" applyAlignment="1">
      <alignment horizontal="center" vertical="center"/>
    </xf>
    <xf numFmtId="0" fontId="29" fillId="4" borderId="0" xfId="3" applyFont="1" applyFill="1"/>
    <xf numFmtId="0" fontId="29" fillId="0" borderId="0" xfId="3" applyFont="1" applyFill="1"/>
    <xf numFmtId="0" fontId="33" fillId="11" borderId="0" xfId="3" applyFont="1" applyFill="1" applyAlignment="1">
      <alignment horizontal="center" vertical="center"/>
    </xf>
    <xf numFmtId="0" fontId="33" fillId="12" borderId="2" xfId="3" applyFont="1" applyFill="1" applyBorder="1" applyAlignment="1">
      <alignment horizontal="center" vertical="center" wrapText="1"/>
    </xf>
    <xf numFmtId="0" fontId="33" fillId="2" borderId="2" xfId="3" applyFont="1" applyFill="1" applyBorder="1" applyAlignment="1">
      <alignment horizontal="center" vertical="center" wrapText="1"/>
    </xf>
    <xf numFmtId="0" fontId="33" fillId="11" borderId="2" xfId="3" applyFont="1" applyFill="1" applyBorder="1" applyAlignment="1">
      <alignment horizontal="center" vertical="center" wrapText="1"/>
    </xf>
    <xf numFmtId="0" fontId="1" fillId="12" borderId="2" xfId="3" applyFill="1" applyBorder="1" applyAlignment="1">
      <alignment horizontal="center" vertical="center" wrapText="1"/>
    </xf>
    <xf numFmtId="0" fontId="33" fillId="11" borderId="2" xfId="3" applyFont="1" applyFill="1" applyBorder="1" applyAlignment="1">
      <alignment horizontal="center" vertical="center" wrapText="1"/>
    </xf>
    <xf numFmtId="0" fontId="33" fillId="12" borderId="2" xfId="3" applyFont="1" applyFill="1" applyBorder="1" applyAlignment="1">
      <alignment horizontal="center" vertical="center" wrapText="1"/>
    </xf>
    <xf numFmtId="0" fontId="33" fillId="4" borderId="2" xfId="3" applyFont="1" applyFill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wrapText="1"/>
    </xf>
    <xf numFmtId="0" fontId="64" fillId="0" borderId="2" xfId="3" applyFont="1" applyBorder="1" applyAlignment="1">
      <alignment wrapText="1"/>
    </xf>
    <xf numFmtId="0" fontId="55" fillId="0" borderId="2" xfId="3" applyFont="1" applyBorder="1" applyAlignment="1">
      <alignment horizontal="center" vertical="center" wrapText="1"/>
    </xf>
    <xf numFmtId="0" fontId="65" fillId="0" borderId="2" xfId="3" applyFont="1" applyBorder="1" applyAlignment="1">
      <alignment vertical="center" wrapText="1"/>
    </xf>
    <xf numFmtId="0" fontId="65" fillId="0" borderId="2" xfId="3" applyFont="1" applyBorder="1" applyAlignment="1">
      <alignment horizontal="center" vertical="center" wrapText="1"/>
    </xf>
    <xf numFmtId="0" fontId="55" fillId="4" borderId="2" xfId="3" applyFont="1" applyFill="1" applyBorder="1" applyAlignment="1">
      <alignment horizontal="center" vertical="center" wrapText="1"/>
    </xf>
    <xf numFmtId="165" fontId="65" fillId="11" borderId="2" xfId="5" applyNumberFormat="1" applyFont="1" applyFill="1" applyBorder="1" applyAlignment="1">
      <alignment horizontal="center" vertical="center" wrapText="1"/>
    </xf>
    <xf numFmtId="166" fontId="65" fillId="11" borderId="2" xfId="5" applyNumberFormat="1" applyFont="1" applyFill="1" applyBorder="1" applyAlignment="1">
      <alignment horizontal="center" vertical="center" wrapText="1"/>
    </xf>
    <xf numFmtId="165" fontId="66" fillId="0" borderId="2" xfId="3" applyNumberFormat="1" applyFont="1" applyBorder="1" applyAlignment="1">
      <alignment horizontal="center" vertical="center" wrapText="1"/>
    </xf>
    <xf numFmtId="0" fontId="55" fillId="0" borderId="2" xfId="3" applyFont="1" applyBorder="1" applyAlignment="1">
      <alignment vertical="center" wrapText="1"/>
    </xf>
    <xf numFmtId="4" fontId="55" fillId="11" borderId="2" xfId="3" applyNumberFormat="1" applyFont="1" applyFill="1" applyBorder="1" applyAlignment="1">
      <alignment horizontal="center" vertical="center" wrapText="1"/>
    </xf>
    <xf numFmtId="165" fontId="44" fillId="0" borderId="2" xfId="3" applyNumberFormat="1" applyFont="1" applyBorder="1" applyAlignment="1">
      <alignment horizontal="center" vertical="center" wrapText="1"/>
    </xf>
    <xf numFmtId="0" fontId="67" fillId="0" borderId="2" xfId="3" applyFont="1" applyBorder="1" applyAlignment="1">
      <alignment vertical="center" wrapText="1"/>
    </xf>
    <xf numFmtId="0" fontId="55" fillId="0" borderId="2" xfId="3" applyFont="1" applyFill="1" applyBorder="1" applyAlignment="1">
      <alignment horizontal="center" vertical="center" wrapText="1"/>
    </xf>
    <xf numFmtId="14" fontId="55" fillId="0" borderId="2" xfId="3" applyNumberFormat="1" applyFont="1" applyFill="1" applyBorder="1" applyAlignment="1">
      <alignment horizontal="center" vertical="center" wrapText="1"/>
    </xf>
    <xf numFmtId="166" fontId="55" fillId="11" borderId="2" xfId="3" applyNumberFormat="1" applyFont="1" applyFill="1" applyBorder="1" applyAlignment="1">
      <alignment horizontal="center" vertical="center" wrapText="1"/>
    </xf>
    <xf numFmtId="165" fontId="55" fillId="11" borderId="2" xfId="3" applyNumberFormat="1" applyFont="1" applyFill="1" applyBorder="1" applyAlignment="1">
      <alignment horizontal="center" vertical="center" wrapText="1"/>
    </xf>
    <xf numFmtId="14" fontId="55" fillId="0" borderId="2" xfId="3" applyNumberFormat="1" applyFont="1" applyBorder="1" applyAlignment="1">
      <alignment horizontal="center" vertical="center" wrapText="1"/>
    </xf>
    <xf numFmtId="0" fontId="55" fillId="11" borderId="2" xfId="3" applyFont="1" applyFill="1" applyBorder="1" applyAlignment="1">
      <alignment horizontal="center" vertical="center" wrapText="1"/>
    </xf>
    <xf numFmtId="0" fontId="55" fillId="2" borderId="2" xfId="3" applyFont="1" applyFill="1" applyBorder="1" applyAlignment="1">
      <alignment horizontal="center" vertical="center" wrapText="1"/>
    </xf>
    <xf numFmtId="0" fontId="67" fillId="2" borderId="2" xfId="3" applyFont="1" applyFill="1" applyBorder="1" applyAlignment="1">
      <alignment vertical="center" wrapText="1"/>
    </xf>
    <xf numFmtId="0" fontId="1" fillId="2" borderId="0" xfId="3" applyFont="1" applyFill="1"/>
    <xf numFmtId="0" fontId="55" fillId="2" borderId="2" xfId="3" applyFont="1" applyFill="1" applyBorder="1" applyAlignment="1">
      <alignment vertical="center" wrapText="1"/>
    </xf>
    <xf numFmtId="165" fontId="44" fillId="0" borderId="2" xfId="3" applyNumberFormat="1" applyFont="1" applyFill="1" applyBorder="1" applyAlignment="1">
      <alignment horizontal="center" vertical="center" wrapText="1"/>
    </xf>
    <xf numFmtId="49" fontId="55" fillId="0" borderId="2" xfId="3" applyNumberFormat="1" applyFont="1" applyBorder="1" applyAlignment="1">
      <alignment horizontal="center" vertical="center" wrapText="1"/>
    </xf>
    <xf numFmtId="0" fontId="55" fillId="0" borderId="2" xfId="3" applyNumberFormat="1" applyFont="1" applyBorder="1" applyAlignment="1">
      <alignment horizontal="center" vertical="center" wrapText="1"/>
    </xf>
    <xf numFmtId="49" fontId="55" fillId="0" borderId="2" xfId="3" applyNumberFormat="1" applyFont="1" applyBorder="1" applyAlignment="1">
      <alignment horizontal="center" vertical="center" wrapText="1"/>
    </xf>
    <xf numFmtId="0" fontId="46" fillId="0" borderId="2" xfId="3" applyFont="1" applyBorder="1" applyAlignment="1">
      <alignment vertical="center" wrapText="1"/>
    </xf>
    <xf numFmtId="0" fontId="65" fillId="0" borderId="2" xfId="3" applyFont="1" applyBorder="1" applyAlignment="1">
      <alignment horizontal="center" vertical="center" wrapText="1"/>
    </xf>
    <xf numFmtId="0" fontId="55" fillId="0" borderId="3" xfId="3" applyFont="1" applyBorder="1" applyAlignment="1">
      <alignment horizontal="center" vertical="center" wrapText="1"/>
    </xf>
    <xf numFmtId="17" fontId="55" fillId="0" borderId="3" xfId="3" applyNumberFormat="1" applyFont="1" applyBorder="1" applyAlignment="1">
      <alignment horizontal="center" vertical="center" wrapText="1"/>
    </xf>
    <xf numFmtId="0" fontId="67" fillId="0" borderId="2" xfId="3" applyFont="1" applyBorder="1" applyAlignment="1">
      <alignment horizontal="center" vertical="center" wrapText="1"/>
    </xf>
    <xf numFmtId="165" fontId="66" fillId="2" borderId="2" xfId="3" applyNumberFormat="1" applyFont="1" applyFill="1" applyBorder="1" applyAlignment="1">
      <alignment horizontal="center" vertical="center" wrapText="1"/>
    </xf>
    <xf numFmtId="0" fontId="55" fillId="0" borderId="2" xfId="3" applyFont="1" applyBorder="1" applyAlignment="1">
      <alignment horizontal="center" vertical="center" wrapText="1"/>
    </xf>
    <xf numFmtId="0" fontId="55" fillId="0" borderId="4" xfId="3" applyFont="1" applyBorder="1" applyAlignment="1">
      <alignment horizontal="center" vertical="center" wrapText="1"/>
    </xf>
    <xf numFmtId="17" fontId="55" fillId="0" borderId="4" xfId="3" applyNumberFormat="1" applyFont="1" applyBorder="1" applyAlignment="1">
      <alignment horizontal="center" vertical="center" wrapText="1"/>
    </xf>
    <xf numFmtId="0" fontId="67" fillId="2" borderId="2" xfId="3" applyFont="1" applyFill="1" applyBorder="1" applyAlignment="1">
      <alignment horizontal="center" vertical="center" wrapText="1"/>
    </xf>
    <xf numFmtId="0" fontId="46" fillId="0" borderId="2" xfId="3" applyFont="1" applyBorder="1" applyAlignment="1">
      <alignment vertical="center" wrapText="1"/>
    </xf>
    <xf numFmtId="165" fontId="65" fillId="11" borderId="2" xfId="3" applyNumberFormat="1" applyFont="1" applyFill="1" applyBorder="1" applyAlignment="1">
      <alignment horizontal="center" vertical="center" wrapText="1"/>
    </xf>
    <xf numFmtId="49" fontId="55" fillId="2" borderId="2" xfId="3" applyNumberFormat="1" applyFont="1" applyFill="1" applyBorder="1" applyAlignment="1">
      <alignment horizontal="center" vertical="center" wrapText="1"/>
    </xf>
    <xf numFmtId="0" fontId="30" fillId="0" borderId="2" xfId="3" applyFont="1" applyBorder="1" applyAlignment="1"/>
    <xf numFmtId="0" fontId="65" fillId="0" borderId="2" xfId="3" applyFont="1" applyBorder="1" applyAlignment="1">
      <alignment horizontal="left" vertical="center" wrapText="1"/>
    </xf>
    <xf numFmtId="0" fontId="65" fillId="4" borderId="2" xfId="3" applyFont="1" applyFill="1" applyBorder="1" applyAlignment="1">
      <alignment horizontal="center" vertical="center" wrapText="1"/>
    </xf>
    <xf numFmtId="4" fontId="66" fillId="0" borderId="2" xfId="3" applyNumberFormat="1" applyFont="1" applyBorder="1" applyAlignment="1">
      <alignment horizontal="center" vertical="center" wrapText="1"/>
    </xf>
    <xf numFmtId="0" fontId="64" fillId="0" borderId="0" xfId="3" applyFont="1"/>
    <xf numFmtId="0" fontId="68" fillId="0" borderId="2" xfId="3" applyFont="1" applyBorder="1" applyAlignment="1">
      <alignment vertical="center" wrapText="1"/>
    </xf>
    <xf numFmtId="49" fontId="30" fillId="0" borderId="5" xfId="3" applyNumberFormat="1" applyFont="1" applyBorder="1" applyAlignment="1">
      <alignment horizontal="right" vertical="center" wrapText="1"/>
    </xf>
    <xf numFmtId="0" fontId="38" fillId="0" borderId="8" xfId="3" applyFont="1" applyBorder="1" applyAlignment="1">
      <alignment horizontal="right" vertical="center" wrapText="1"/>
    </xf>
    <xf numFmtId="0" fontId="38" fillId="0" borderId="6" xfId="3" applyFont="1" applyBorder="1" applyAlignment="1">
      <alignment horizontal="right" vertical="center" wrapText="1"/>
    </xf>
    <xf numFmtId="0" fontId="30" fillId="11" borderId="2" xfId="3" applyFont="1" applyFill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wrapText="1"/>
    </xf>
    <xf numFmtId="165" fontId="30" fillId="0" borderId="2" xfId="3" applyNumberFormat="1" applyFont="1" applyBorder="1" applyAlignment="1">
      <alignment horizontal="center" vertical="center" wrapText="1"/>
    </xf>
    <xf numFmtId="0" fontId="71" fillId="0" borderId="2" xfId="3" applyNumberFormat="1" applyFont="1" applyFill="1" applyBorder="1" applyAlignment="1">
      <alignment horizontal="left" vertical="top" wrapText="1"/>
    </xf>
    <xf numFmtId="0" fontId="26" fillId="0" borderId="2" xfId="3" applyNumberFormat="1" applyFont="1" applyFill="1" applyBorder="1" applyAlignment="1">
      <alignment horizontal="left" vertical="top" wrapText="1"/>
    </xf>
    <xf numFmtId="49" fontId="33" fillId="0" borderId="0" xfId="3" applyNumberFormat="1" applyFont="1" applyBorder="1" applyAlignment="1">
      <alignment horizontal="center" vertical="center" wrapText="1"/>
    </xf>
    <xf numFmtId="0" fontId="30" fillId="0" borderId="0" xfId="3" applyFont="1" applyBorder="1" applyAlignment="1">
      <alignment horizontal="left" vertical="center" wrapText="1"/>
    </xf>
    <xf numFmtId="0" fontId="30" fillId="0" borderId="0" xfId="3" applyFont="1" applyBorder="1" applyAlignment="1">
      <alignment horizontal="center" vertical="center" wrapText="1"/>
    </xf>
    <xf numFmtId="0" fontId="30" fillId="4" borderId="0" xfId="3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horizontal="center" vertical="center" wrapText="1"/>
    </xf>
    <xf numFmtId="167" fontId="30" fillId="11" borderId="0" xfId="3" applyNumberFormat="1" applyFont="1" applyFill="1" applyBorder="1" applyAlignment="1">
      <alignment horizontal="center" vertical="center" wrapText="1"/>
    </xf>
    <xf numFmtId="0" fontId="30" fillId="0" borderId="0" xfId="3" applyFont="1" applyBorder="1" applyAlignment="1">
      <alignment horizontal="left" vertical="center"/>
    </xf>
    <xf numFmtId="0" fontId="1" fillId="4" borderId="0" xfId="3" applyFill="1"/>
    <xf numFmtId="0" fontId="1" fillId="0" borderId="0" xfId="3" applyFill="1"/>
    <xf numFmtId="0" fontId="1" fillId="0" borderId="0" xfId="3" applyFont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/>
    <xf numFmtId="0" fontId="3" fillId="0" borderId="0" xfId="3" applyFont="1" applyFill="1"/>
    <xf numFmtId="0" fontId="3" fillId="0" borderId="0" xfId="3" applyFont="1"/>
    <xf numFmtId="0" fontId="3" fillId="0" borderId="0" xfId="3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0" fontId="73" fillId="2" borderId="1" xfId="3" applyFont="1" applyFill="1" applyBorder="1" applyAlignment="1">
      <alignment horizontal="center" vertical="center"/>
    </xf>
    <xf numFmtId="0" fontId="74" fillId="0" borderId="0" xfId="3" applyFont="1"/>
    <xf numFmtId="0" fontId="74" fillId="2" borderId="0" xfId="3" applyFont="1" applyFill="1"/>
    <xf numFmtId="0" fontId="74" fillId="2" borderId="3" xfId="3" applyFont="1" applyFill="1" applyBorder="1" applyAlignment="1">
      <alignment horizontal="center" vertical="center" wrapText="1"/>
    </xf>
    <xf numFmtId="0" fontId="75" fillId="0" borderId="3" xfId="3" applyFont="1" applyFill="1" applyBorder="1" applyAlignment="1">
      <alignment horizontal="center" vertical="center" wrapText="1"/>
    </xf>
    <xf numFmtId="0" fontId="74" fillId="2" borderId="5" xfId="3" applyFont="1" applyFill="1" applyBorder="1" applyAlignment="1">
      <alignment horizontal="center" vertical="center" wrapText="1"/>
    </xf>
    <xf numFmtId="0" fontId="74" fillId="2" borderId="8" xfId="3" applyFont="1" applyFill="1" applyBorder="1" applyAlignment="1">
      <alignment horizontal="center" vertical="center" wrapText="1"/>
    </xf>
    <xf numFmtId="0" fontId="74" fillId="2" borderId="6" xfId="3" applyFont="1" applyFill="1" applyBorder="1" applyAlignment="1">
      <alignment horizontal="center" vertical="center" wrapText="1"/>
    </xf>
    <xf numFmtId="0" fontId="74" fillId="2" borderId="9" xfId="3" applyFont="1" applyFill="1" applyBorder="1" applyAlignment="1">
      <alignment horizontal="center" vertical="center" wrapText="1"/>
    </xf>
    <xf numFmtId="0" fontId="74" fillId="2" borderId="13" xfId="3" applyFont="1" applyFill="1" applyBorder="1" applyAlignment="1">
      <alignment horizontal="center" vertical="center" wrapText="1"/>
    </xf>
    <xf numFmtId="0" fontId="3" fillId="0" borderId="11" xfId="3" applyFont="1" applyBorder="1"/>
    <xf numFmtId="0" fontId="3" fillId="0" borderId="0" xfId="3" applyFont="1" applyBorder="1"/>
    <xf numFmtId="0" fontId="74" fillId="2" borderId="7" xfId="3" applyFont="1" applyFill="1" applyBorder="1" applyAlignment="1">
      <alignment horizontal="center" vertical="center" wrapText="1"/>
    </xf>
    <xf numFmtId="0" fontId="75" fillId="0" borderId="7" xfId="3" applyFont="1" applyFill="1" applyBorder="1" applyAlignment="1">
      <alignment horizontal="center" vertical="center" wrapText="1"/>
    </xf>
    <xf numFmtId="0" fontId="75" fillId="2" borderId="3" xfId="3" applyFont="1" applyFill="1" applyBorder="1" applyAlignment="1">
      <alignment horizontal="center" vertical="center" wrapText="1"/>
    </xf>
    <xf numFmtId="0" fontId="74" fillId="2" borderId="11" xfId="3" applyFont="1" applyFill="1" applyBorder="1" applyAlignment="1">
      <alignment horizontal="center" vertical="center" wrapText="1"/>
    </xf>
    <xf numFmtId="0" fontId="74" fillId="2" borderId="26" xfId="3" applyFont="1" applyFill="1" applyBorder="1" applyAlignment="1">
      <alignment horizontal="center" vertical="center" wrapText="1"/>
    </xf>
    <xf numFmtId="0" fontId="75" fillId="2" borderId="7" xfId="3" applyFont="1" applyFill="1" applyBorder="1" applyAlignment="1">
      <alignment horizontal="center" vertical="center" wrapText="1"/>
    </xf>
    <xf numFmtId="0" fontId="74" fillId="2" borderId="4" xfId="3" applyFont="1" applyFill="1" applyBorder="1" applyAlignment="1">
      <alignment horizontal="center" vertical="center" wrapText="1"/>
    </xf>
    <xf numFmtId="0" fontId="75" fillId="0" borderId="4" xfId="3" applyFont="1" applyFill="1" applyBorder="1" applyAlignment="1">
      <alignment horizontal="center" vertical="center" wrapText="1"/>
    </xf>
    <xf numFmtId="0" fontId="75" fillId="2" borderId="4" xfId="3" applyFont="1" applyFill="1" applyBorder="1" applyAlignment="1">
      <alignment horizontal="center" vertical="center" wrapText="1"/>
    </xf>
    <xf numFmtId="0" fontId="74" fillId="2" borderId="10" xfId="3" applyFont="1" applyFill="1" applyBorder="1" applyAlignment="1">
      <alignment horizontal="center" vertical="center" wrapText="1"/>
    </xf>
    <xf numFmtId="0" fontId="74" fillId="2" borderId="27" xfId="3" applyFont="1" applyFill="1" applyBorder="1" applyAlignment="1">
      <alignment horizontal="center" vertical="center" wrapText="1"/>
    </xf>
    <xf numFmtId="0" fontId="74" fillId="2" borderId="2" xfId="3" applyFont="1" applyFill="1" applyBorder="1" applyAlignment="1">
      <alignment horizontal="center" vertical="center" wrapText="1"/>
    </xf>
    <xf numFmtId="0" fontId="74" fillId="0" borderId="2" xfId="3" applyFont="1" applyFill="1" applyBorder="1" applyAlignment="1">
      <alignment horizontal="center" vertical="center" wrapText="1"/>
    </xf>
    <xf numFmtId="0" fontId="74" fillId="2" borderId="4" xfId="3" applyFont="1" applyFill="1" applyBorder="1" applyAlignment="1">
      <alignment horizontal="center" vertical="center" wrapText="1"/>
    </xf>
    <xf numFmtId="49" fontId="74" fillId="2" borderId="2" xfId="3" applyNumberFormat="1" applyFont="1" applyFill="1" applyBorder="1" applyAlignment="1">
      <alignment horizontal="center" vertical="center" wrapText="1"/>
    </xf>
    <xf numFmtId="0" fontId="74" fillId="2" borderId="2" xfId="3" applyFont="1" applyFill="1" applyBorder="1" applyAlignment="1">
      <alignment vertical="center" wrapText="1"/>
    </xf>
    <xf numFmtId="14" fontId="74" fillId="0" borderId="2" xfId="3" applyNumberFormat="1" applyFont="1" applyFill="1" applyBorder="1" applyAlignment="1">
      <alignment horizontal="center" vertical="center" wrapText="1"/>
    </xf>
    <xf numFmtId="14" fontId="74" fillId="2" borderId="2" xfId="3" applyNumberFormat="1" applyFont="1" applyFill="1" applyBorder="1" applyAlignment="1">
      <alignment horizontal="center" vertical="center" wrapText="1"/>
    </xf>
    <xf numFmtId="14" fontId="74" fillId="2" borderId="3" xfId="3" applyNumberFormat="1" applyFont="1" applyFill="1" applyBorder="1" applyAlignment="1">
      <alignment horizontal="center" vertical="center" wrapText="1"/>
    </xf>
    <xf numFmtId="0" fontId="76" fillId="4" borderId="2" xfId="3" applyFont="1" applyFill="1" applyBorder="1" applyAlignment="1">
      <alignment vertical="center" wrapText="1"/>
    </xf>
    <xf numFmtId="0" fontId="74" fillId="0" borderId="2" xfId="3" applyFont="1" applyFill="1" applyBorder="1" applyAlignment="1">
      <alignment vertical="center" wrapText="1"/>
    </xf>
    <xf numFmtId="14" fontId="74" fillId="2" borderId="4" xfId="3" applyNumberFormat="1" applyFont="1" applyFill="1" applyBorder="1" applyAlignment="1">
      <alignment horizontal="center" vertical="center" wrapText="1"/>
    </xf>
    <xf numFmtId="49" fontId="74" fillId="0" borderId="2" xfId="3" applyNumberFormat="1" applyFont="1" applyFill="1" applyBorder="1" applyAlignment="1">
      <alignment horizontal="center" vertical="center" wrapText="1"/>
    </xf>
    <xf numFmtId="14" fontId="74" fillId="0" borderId="3" xfId="3" applyNumberFormat="1" applyFont="1" applyFill="1" applyBorder="1" applyAlignment="1">
      <alignment horizontal="center" vertical="center" wrapText="1"/>
    </xf>
    <xf numFmtId="0" fontId="76" fillId="0" borderId="2" xfId="3" applyFont="1" applyFill="1" applyBorder="1" applyAlignment="1">
      <alignment vertical="center" wrapText="1"/>
    </xf>
    <xf numFmtId="14" fontId="74" fillId="0" borderId="4" xfId="3" applyNumberFormat="1" applyFont="1" applyFill="1" applyBorder="1" applyAlignment="1">
      <alignment horizontal="center" vertical="center" wrapText="1"/>
    </xf>
    <xf numFmtId="0" fontId="74" fillId="0" borderId="3" xfId="3" applyFont="1" applyFill="1" applyBorder="1" applyAlignment="1">
      <alignment vertical="center" wrapText="1"/>
    </xf>
    <xf numFmtId="49" fontId="73" fillId="0" borderId="5" xfId="3" applyNumberFormat="1" applyFont="1" applyFill="1" applyBorder="1" applyAlignment="1">
      <alignment horizontal="center" vertical="center" wrapText="1"/>
    </xf>
    <xf numFmtId="49" fontId="73" fillId="0" borderId="8" xfId="3" applyNumberFormat="1" applyFont="1" applyFill="1" applyBorder="1" applyAlignment="1">
      <alignment horizontal="center" vertical="center" wrapText="1"/>
    </xf>
    <xf numFmtId="49" fontId="73" fillId="0" borderId="6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wrapText="1"/>
    </xf>
    <xf numFmtId="16" fontId="73" fillId="0" borderId="2" xfId="3" applyNumberFormat="1" applyFont="1" applyFill="1" applyBorder="1" applyAlignment="1">
      <alignment horizontal="center" vertical="center" wrapText="1"/>
    </xf>
    <xf numFmtId="0" fontId="73" fillId="0" borderId="2" xfId="3" applyFont="1" applyFill="1" applyBorder="1" applyAlignment="1">
      <alignment vertical="center" wrapText="1"/>
    </xf>
    <xf numFmtId="4" fontId="74" fillId="0" borderId="2" xfId="3" applyNumberFormat="1" applyFont="1" applyFill="1" applyBorder="1" applyAlignment="1">
      <alignment horizontal="center" vertical="center" wrapText="1"/>
    </xf>
    <xf numFmtId="4" fontId="74" fillId="0" borderId="0" xfId="3" applyNumberFormat="1" applyFont="1" applyFill="1" applyAlignment="1">
      <alignment horizontal="center" vertical="center"/>
    </xf>
    <xf numFmtId="4" fontId="3" fillId="0" borderId="2" xfId="3" applyNumberFormat="1" applyFont="1" applyBorder="1" applyAlignment="1">
      <alignment horizontal="center" vertical="center"/>
    </xf>
    <xf numFmtId="16" fontId="74" fillId="0" borderId="2" xfId="3" applyNumberFormat="1" applyFont="1" applyFill="1" applyBorder="1" applyAlignment="1">
      <alignment horizontal="center" vertical="center" wrapText="1"/>
    </xf>
    <xf numFmtId="14" fontId="74" fillId="0" borderId="6" xfId="3" applyNumberFormat="1" applyFont="1" applyFill="1" applyBorder="1" applyAlignment="1">
      <alignment horizontal="center" vertical="center" wrapText="1"/>
    </xf>
    <xf numFmtId="49" fontId="74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/>
    <xf numFmtId="0" fontId="74" fillId="0" borderId="6" xfId="3" applyFont="1" applyFill="1" applyBorder="1" applyAlignment="1">
      <alignment horizontal="left" vertical="center" wrapText="1"/>
    </xf>
    <xf numFmtId="0" fontId="3" fillId="2" borderId="2" xfId="3" applyFont="1" applyFill="1" applyBorder="1"/>
    <xf numFmtId="165" fontId="75" fillId="0" borderId="2" xfId="0" applyNumberFormat="1" applyFont="1" applyFill="1" applyBorder="1" applyAlignment="1">
      <alignment horizontal="left" vertical="top" wrapText="1"/>
    </xf>
    <xf numFmtId="49" fontId="74" fillId="0" borderId="6" xfId="3" applyNumberFormat="1" applyFont="1" applyFill="1" applyBorder="1" applyAlignment="1">
      <alignment horizontal="center" vertical="center" wrapText="1"/>
    </xf>
    <xf numFmtId="4" fontId="74" fillId="0" borderId="6" xfId="3" applyNumberFormat="1" applyFont="1" applyFill="1" applyBorder="1" applyAlignment="1">
      <alignment horizontal="center" vertical="center" wrapText="1"/>
    </xf>
    <xf numFmtId="14" fontId="76" fillId="0" borderId="6" xfId="3" applyNumberFormat="1" applyFont="1" applyFill="1" applyBorder="1" applyAlignment="1">
      <alignment horizontal="left" vertical="center" wrapText="1"/>
    </xf>
    <xf numFmtId="49" fontId="76" fillId="0" borderId="2" xfId="3" applyNumberFormat="1" applyFont="1" applyFill="1" applyBorder="1" applyAlignment="1">
      <alignment horizontal="center" vertical="center" wrapText="1"/>
    </xf>
    <xf numFmtId="0" fontId="77" fillId="0" borderId="0" xfId="3" applyFont="1" applyAlignment="1">
      <alignment vertical="center"/>
    </xf>
    <xf numFmtId="16" fontId="73" fillId="0" borderId="3" xfId="3" applyNumberFormat="1" applyFont="1" applyFill="1" applyBorder="1" applyAlignment="1">
      <alignment horizontal="center" vertical="center" wrapText="1"/>
    </xf>
    <xf numFmtId="0" fontId="76" fillId="0" borderId="3" xfId="3" applyFont="1" applyFill="1" applyBorder="1" applyAlignment="1">
      <alignment horizontal="center" vertical="center" wrapText="1"/>
    </xf>
    <xf numFmtId="0" fontId="74" fillId="0" borderId="3" xfId="3" applyFont="1" applyFill="1" applyBorder="1" applyAlignment="1">
      <alignment horizontal="center" vertical="center" wrapText="1"/>
    </xf>
    <xf numFmtId="14" fontId="76" fillId="0" borderId="3" xfId="3" applyNumberFormat="1" applyFont="1" applyFill="1" applyBorder="1" applyAlignment="1">
      <alignment horizontal="left" vertical="center" wrapText="1"/>
    </xf>
    <xf numFmtId="49" fontId="74" fillId="0" borderId="3" xfId="3" applyNumberFormat="1" applyFont="1" applyFill="1" applyBorder="1" applyAlignment="1">
      <alignment horizontal="center" vertical="center" wrapText="1"/>
    </xf>
    <xf numFmtId="0" fontId="78" fillId="0" borderId="0" xfId="3" applyFont="1" applyAlignment="1">
      <alignment horizontal="center" vertical="center"/>
    </xf>
    <xf numFmtId="16" fontId="73" fillId="0" borderId="4" xfId="3" applyNumberFormat="1" applyFont="1" applyFill="1" applyBorder="1" applyAlignment="1">
      <alignment horizontal="center" vertical="center" wrapText="1"/>
    </xf>
    <xf numFmtId="0" fontId="76" fillId="0" borderId="4" xfId="3" applyFont="1" applyFill="1" applyBorder="1" applyAlignment="1">
      <alignment horizontal="center" vertical="center" wrapText="1"/>
    </xf>
    <xf numFmtId="0" fontId="74" fillId="0" borderId="4" xfId="3" applyFont="1" applyFill="1" applyBorder="1" applyAlignment="1">
      <alignment horizontal="center" vertical="center" wrapText="1"/>
    </xf>
    <xf numFmtId="14" fontId="76" fillId="0" borderId="4" xfId="3" applyNumberFormat="1" applyFont="1" applyFill="1" applyBorder="1" applyAlignment="1">
      <alignment horizontal="left" vertical="center" wrapText="1"/>
    </xf>
    <xf numFmtId="49" fontId="74" fillId="0" borderId="4" xfId="3" applyNumberFormat="1" applyFont="1" applyFill="1" applyBorder="1" applyAlignment="1">
      <alignment horizontal="center" vertical="center" wrapText="1"/>
    </xf>
    <xf numFmtId="16" fontId="73" fillId="0" borderId="5" xfId="3" applyNumberFormat="1" applyFont="1" applyFill="1" applyBorder="1" applyAlignment="1">
      <alignment horizontal="center" vertical="center" wrapText="1"/>
    </xf>
    <xf numFmtId="16" fontId="73" fillId="0" borderId="8" xfId="3" applyNumberFormat="1" applyFont="1" applyFill="1" applyBorder="1" applyAlignment="1">
      <alignment horizontal="center" vertical="center" wrapText="1"/>
    </xf>
    <xf numFmtId="16" fontId="73" fillId="0" borderId="6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Alignment="1">
      <alignment horizontal="center" vertical="center"/>
    </xf>
    <xf numFmtId="14" fontId="76" fillId="0" borderId="2" xfId="3" applyNumberFormat="1" applyFont="1" applyFill="1" applyBorder="1" applyAlignment="1">
      <alignment horizontal="center" vertical="center" wrapText="1"/>
    </xf>
    <xf numFmtId="0" fontId="79" fillId="0" borderId="2" xfId="3" applyFont="1" applyBorder="1" applyAlignment="1">
      <alignment vertical="center" wrapText="1"/>
    </xf>
    <xf numFmtId="0" fontId="73" fillId="0" borderId="3" xfId="3" applyFont="1" applyFill="1" applyBorder="1" applyAlignment="1">
      <alignment horizontal="left" vertical="center" wrapText="1"/>
    </xf>
    <xf numFmtId="4" fontId="3" fillId="0" borderId="2" xfId="3" applyNumberFormat="1" applyFont="1" applyFill="1" applyBorder="1" applyAlignment="1">
      <alignment horizontal="center" vertical="center"/>
    </xf>
    <xf numFmtId="4" fontId="78" fillId="0" borderId="0" xfId="3" applyNumberFormat="1" applyFont="1"/>
    <xf numFmtId="16" fontId="73" fillId="0" borderId="7" xfId="3" applyNumberFormat="1" applyFont="1" applyFill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 wrapText="1"/>
    </xf>
    <xf numFmtId="0" fontId="77" fillId="0" borderId="2" xfId="3" applyFont="1" applyBorder="1"/>
    <xf numFmtId="0" fontId="78" fillId="0" borderId="0" xfId="3" applyFont="1"/>
    <xf numFmtId="0" fontId="73" fillId="0" borderId="4" xfId="3" applyFont="1" applyFill="1" applyBorder="1" applyAlignment="1">
      <alignment horizontal="left" vertical="center" wrapText="1"/>
    </xf>
    <xf numFmtId="14" fontId="76" fillId="0" borderId="4" xfId="3" applyNumberFormat="1" applyFont="1" applyFill="1" applyBorder="1" applyAlignment="1">
      <alignment horizontal="center" vertical="center" wrapText="1"/>
    </xf>
    <xf numFmtId="0" fontId="80" fillId="0" borderId="2" xfId="3" applyFont="1" applyBorder="1" applyAlignment="1">
      <alignment horizontal="center" vertical="center" wrapText="1"/>
    </xf>
    <xf numFmtId="0" fontId="81" fillId="0" borderId="2" xfId="3" applyFont="1" applyBorder="1" applyAlignment="1">
      <alignment vertical="center" wrapText="1"/>
    </xf>
    <xf numFmtId="0" fontId="79" fillId="0" borderId="3" xfId="3" applyFont="1" applyBorder="1" applyAlignment="1">
      <alignment horizontal="center" vertical="center" wrapText="1"/>
    </xf>
    <xf numFmtId="0" fontId="79" fillId="0" borderId="4" xfId="3" applyFont="1" applyBorder="1" applyAlignment="1">
      <alignment horizontal="center" vertical="center" wrapText="1"/>
    </xf>
    <xf numFmtId="0" fontId="82" fillId="0" borderId="2" xfId="3" applyFont="1" applyBorder="1" applyAlignment="1">
      <alignment vertical="center" wrapText="1"/>
    </xf>
    <xf numFmtId="0" fontId="83" fillId="0" borderId="0" xfId="0" applyFont="1" applyAlignment="1">
      <alignment horizontal="justify" vertical="center"/>
    </xf>
    <xf numFmtId="4" fontId="75" fillId="0" borderId="2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Fill="1" applyAlignment="1">
      <alignment horizontal="center" vertical="center"/>
    </xf>
    <xf numFmtId="0" fontId="79" fillId="0" borderId="2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Font="1" applyFill="1" applyBorder="1"/>
    <xf numFmtId="14" fontId="3" fillId="0" borderId="2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8" xfId="3" applyFont="1" applyFill="1" applyBorder="1"/>
    <xf numFmtId="0" fontId="3" fillId="0" borderId="6" xfId="3" applyFont="1" applyFill="1" applyBorder="1"/>
    <xf numFmtId="0" fontId="74" fillId="0" borderId="0" xfId="3" applyFont="1" applyFill="1" applyAlignment="1">
      <alignment horizontal="center" vertical="center"/>
    </xf>
    <xf numFmtId="0" fontId="74" fillId="0" borderId="0" xfId="11" applyFont="1" applyAlignment="1">
      <alignment horizontal="left" wrapText="1"/>
    </xf>
    <xf numFmtId="0" fontId="14" fillId="0" borderId="1" xfId="11" applyFont="1" applyBorder="1"/>
    <xf numFmtId="0" fontId="74" fillId="0" borderId="0" xfId="11" applyFont="1" applyAlignment="1">
      <alignment horizontal="left"/>
    </xf>
    <xf numFmtId="0" fontId="3" fillId="2" borderId="0" xfId="3" applyFont="1" applyFill="1" applyAlignment="1">
      <alignment wrapText="1"/>
    </xf>
    <xf numFmtId="0" fontId="74" fillId="0" borderId="0" xfId="11" applyFont="1"/>
    <xf numFmtId="0" fontId="14" fillId="0" borderId="0" xfId="11" applyFont="1" applyAlignment="1">
      <alignment horizontal="center" vertical="center"/>
    </xf>
    <xf numFmtId="0" fontId="14" fillId="0" borderId="0" xfId="11" applyFont="1"/>
    <xf numFmtId="0" fontId="74" fillId="2" borderId="0" xfId="3" applyFont="1" applyFill="1" applyAlignment="1">
      <alignment wrapText="1"/>
    </xf>
    <xf numFmtId="0" fontId="84" fillId="2" borderId="0" xfId="3" applyFont="1" applyFill="1"/>
    <xf numFmtId="0" fontId="84" fillId="0" borderId="0" xfId="3" applyFont="1" applyFill="1"/>
    <xf numFmtId="0" fontId="3" fillId="2" borderId="0" xfId="3" applyFont="1" applyFill="1" applyAlignment="1">
      <alignment horizontal="right" vertical="center"/>
    </xf>
    <xf numFmtId="0" fontId="85" fillId="2" borderId="0" xfId="3" applyFont="1" applyFill="1"/>
    <xf numFmtId="0" fontId="3" fillId="2" borderId="0" xfId="3" applyFont="1" applyFill="1" applyAlignment="1">
      <alignment horizontal="left" vertical="center" wrapText="1"/>
    </xf>
    <xf numFmtId="0" fontId="84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horizontal="left" vertical="center" wrapText="1"/>
    </xf>
    <xf numFmtId="49" fontId="74" fillId="2" borderId="0" xfId="3" applyNumberFormat="1" applyFont="1" applyFill="1"/>
    <xf numFmtId="0" fontId="85" fillId="2" borderId="0" xfId="3" applyFont="1" applyFill="1" applyAlignment="1">
      <alignment horizontal="center" vertical="center"/>
    </xf>
    <xf numFmtId="0" fontId="85" fillId="0" borderId="0" xfId="3" applyFont="1" applyFill="1"/>
    <xf numFmtId="0" fontId="33" fillId="0" borderId="0" xfId="3" applyFont="1" applyFill="1" applyAlignment="1">
      <alignment horizontal="center" vertical="center"/>
    </xf>
    <xf numFmtId="0" fontId="50" fillId="0" borderId="0" xfId="12" applyFont="1" applyFill="1" applyAlignment="1">
      <alignment horizontal="center" vertical="center" wrapText="1"/>
    </xf>
    <xf numFmtId="0" fontId="46" fillId="0" borderId="0" xfId="12" applyFont="1" applyFill="1" applyAlignment="1">
      <alignment horizontal="center" vertical="center" wrapText="1"/>
    </xf>
    <xf numFmtId="0" fontId="65" fillId="0" borderId="3" xfId="3" applyFont="1" applyFill="1" applyBorder="1" applyAlignment="1">
      <alignment horizontal="center" vertical="center" wrapText="1"/>
    </xf>
    <xf numFmtId="0" fontId="65" fillId="0" borderId="2" xfId="12" applyFont="1" applyFill="1" applyBorder="1" applyAlignment="1">
      <alignment horizontal="center" vertical="center" wrapText="1"/>
    </xf>
    <xf numFmtId="0" fontId="65" fillId="0" borderId="4" xfId="3" applyFont="1" applyFill="1" applyBorder="1" applyAlignment="1">
      <alignment horizontal="center" vertical="center"/>
    </xf>
    <xf numFmtId="0" fontId="65" fillId="0" borderId="2" xfId="12" applyFont="1" applyFill="1" applyBorder="1" applyAlignment="1">
      <alignment horizontal="center" vertical="center" wrapText="1"/>
    </xf>
    <xf numFmtId="0" fontId="65" fillId="0" borderId="2" xfId="3" applyFont="1" applyFill="1" applyBorder="1" applyAlignment="1">
      <alignment horizontal="center" vertical="center"/>
    </xf>
    <xf numFmtId="0" fontId="65" fillId="0" borderId="2" xfId="12" applyFont="1" applyFill="1" applyBorder="1" applyAlignment="1">
      <alignment horizontal="center" vertical="center"/>
    </xf>
    <xf numFmtId="0" fontId="55" fillId="0" borderId="5" xfId="3" applyFont="1" applyFill="1" applyBorder="1" applyAlignment="1">
      <alignment horizontal="left" vertical="center"/>
    </xf>
    <xf numFmtId="0" fontId="65" fillId="0" borderId="8" xfId="3" applyFont="1" applyFill="1" applyBorder="1" applyAlignment="1">
      <alignment horizontal="left" vertical="center"/>
    </xf>
    <xf numFmtId="0" fontId="65" fillId="0" borderId="6" xfId="3" applyFont="1" applyFill="1" applyBorder="1" applyAlignment="1">
      <alignment horizontal="left" vertical="center"/>
    </xf>
    <xf numFmtId="0" fontId="55" fillId="0" borderId="2" xfId="12" applyFont="1" applyFill="1" applyBorder="1" applyAlignment="1">
      <alignment horizontal="center" vertical="center" wrapText="1"/>
    </xf>
    <xf numFmtId="164" fontId="55" fillId="0" borderId="2" xfId="12" applyNumberFormat="1" applyFont="1" applyFill="1" applyBorder="1" applyAlignment="1">
      <alignment horizontal="center" vertical="center"/>
    </xf>
    <xf numFmtId="0" fontId="55" fillId="0" borderId="2" xfId="3" applyFont="1" applyFill="1" applyBorder="1" applyAlignment="1">
      <alignment horizontal="center" vertical="center"/>
    </xf>
    <xf numFmtId="0" fontId="65" fillId="0" borderId="2" xfId="12" applyFont="1" applyFill="1" applyBorder="1" applyAlignment="1">
      <alignment horizontal="center" vertical="center"/>
    </xf>
    <xf numFmtId="0" fontId="55" fillId="0" borderId="3" xfId="3" applyFont="1" applyFill="1" applyBorder="1" applyAlignment="1">
      <alignment horizontal="center" vertical="center"/>
    </xf>
    <xf numFmtId="0" fontId="55" fillId="0" borderId="2" xfId="12" applyFont="1" applyFill="1" applyBorder="1" applyAlignment="1">
      <alignment horizontal="left" vertical="center" wrapText="1"/>
    </xf>
    <xf numFmtId="14" fontId="55" fillId="0" borderId="2" xfId="12" applyNumberFormat="1" applyFont="1" applyFill="1" applyBorder="1" applyAlignment="1">
      <alignment horizontal="center" vertical="center" wrapText="1"/>
    </xf>
    <xf numFmtId="164" fontId="55" fillId="0" borderId="2" xfId="12" applyNumberFormat="1" applyFont="1" applyFill="1" applyBorder="1" applyAlignment="1">
      <alignment horizontal="center" vertical="center" wrapText="1"/>
    </xf>
    <xf numFmtId="0" fontId="55" fillId="0" borderId="4" xfId="3" applyFont="1" applyFill="1" applyBorder="1" applyAlignment="1">
      <alignment horizontal="center" vertical="center"/>
    </xf>
    <xf numFmtId="0" fontId="67" fillId="0" borderId="4" xfId="12" applyFont="1" applyFill="1" applyBorder="1" applyAlignment="1">
      <alignment horizontal="left" vertical="center" wrapText="1"/>
    </xf>
    <xf numFmtId="0" fontId="55" fillId="0" borderId="4" xfId="12" applyFont="1" applyFill="1" applyBorder="1" applyAlignment="1">
      <alignment horizontal="center" vertical="center" wrapText="1"/>
    </xf>
    <xf numFmtId="0" fontId="45" fillId="0" borderId="4" xfId="12" applyFont="1" applyFill="1" applyBorder="1" applyAlignment="1">
      <alignment horizontal="center" vertical="center" wrapText="1"/>
    </xf>
    <xf numFmtId="164" fontId="55" fillId="0" borderId="5" xfId="12" applyNumberFormat="1" applyFont="1" applyFill="1" applyBorder="1" applyAlignment="1">
      <alignment horizontal="center" vertical="center"/>
    </xf>
    <xf numFmtId="0" fontId="55" fillId="0" borderId="7" xfId="3" applyFont="1" applyFill="1" applyBorder="1" applyAlignment="1">
      <alignment horizontal="center" vertical="center"/>
    </xf>
    <xf numFmtId="0" fontId="45" fillId="0" borderId="2" xfId="12" applyFont="1" applyFill="1" applyBorder="1" applyAlignment="1">
      <alignment horizontal="left" vertical="center" wrapText="1"/>
    </xf>
    <xf numFmtId="0" fontId="45" fillId="0" borderId="2" xfId="3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 wrapText="1"/>
    </xf>
    <xf numFmtId="14" fontId="45" fillId="0" borderId="2" xfId="12" applyNumberFormat="1" applyFont="1" applyFill="1" applyBorder="1" applyAlignment="1">
      <alignment horizontal="center" vertical="center" wrapText="1"/>
    </xf>
    <xf numFmtId="0" fontId="49" fillId="0" borderId="0" xfId="3" applyFont="1" applyFill="1"/>
    <xf numFmtId="0" fontId="67" fillId="0" borderId="2" xfId="12" applyFont="1" applyFill="1" applyBorder="1" applyAlignment="1">
      <alignment horizontal="left" vertical="center" wrapText="1"/>
    </xf>
    <xf numFmtId="0" fontId="55" fillId="0" borderId="3" xfId="12" applyFont="1" applyFill="1" applyBorder="1" applyAlignment="1">
      <alignment horizontal="left" vertical="center" wrapText="1"/>
    </xf>
    <xf numFmtId="49" fontId="55" fillId="0" borderId="2" xfId="12" applyNumberFormat="1" applyFont="1" applyFill="1" applyBorder="1" applyAlignment="1">
      <alignment horizontal="center" vertical="center" wrapText="1"/>
    </xf>
    <xf numFmtId="0" fontId="55" fillId="0" borderId="2" xfId="12" applyFont="1" applyFill="1" applyBorder="1" applyAlignment="1">
      <alignment vertical="center" wrapText="1"/>
    </xf>
    <xf numFmtId="0" fontId="55" fillId="0" borderId="3" xfId="12" applyFont="1" applyFill="1" applyBorder="1" applyAlignment="1">
      <alignment horizontal="left" vertical="center" wrapText="1"/>
    </xf>
    <xf numFmtId="0" fontId="55" fillId="0" borderId="7" xfId="12" applyFont="1" applyFill="1" applyBorder="1" applyAlignment="1">
      <alignment horizontal="left" vertical="center" wrapText="1"/>
    </xf>
    <xf numFmtId="0" fontId="55" fillId="0" borderId="4" xfId="12" applyFont="1" applyFill="1" applyBorder="1" applyAlignment="1">
      <alignment horizontal="left" vertical="center" wrapText="1"/>
    </xf>
    <xf numFmtId="0" fontId="55" fillId="0" borderId="7" xfId="3" applyFont="1" applyFill="1" applyBorder="1" applyAlignment="1">
      <alignment horizontal="center" vertical="center"/>
    </xf>
    <xf numFmtId="0" fontId="86" fillId="0" borderId="2" xfId="12" applyFont="1" applyFill="1" applyBorder="1" applyAlignment="1">
      <alignment vertical="center" wrapText="1"/>
    </xf>
    <xf numFmtId="0" fontId="45" fillId="0" borderId="2" xfId="12" applyFont="1" applyFill="1" applyBorder="1" applyAlignment="1">
      <alignment horizontal="center" vertical="center"/>
    </xf>
    <xf numFmtId="0" fontId="86" fillId="13" borderId="4" xfId="12" applyFont="1" applyFill="1" applyBorder="1" applyAlignment="1">
      <alignment horizontal="left" vertical="center" wrapText="1"/>
    </xf>
    <xf numFmtId="0" fontId="55" fillId="13" borderId="2" xfId="12" applyFont="1" applyFill="1" applyBorder="1" applyAlignment="1">
      <alignment horizontal="center" vertical="center" wrapText="1"/>
    </xf>
    <xf numFmtId="0" fontId="45" fillId="13" borderId="2" xfId="12" applyFont="1" applyFill="1" applyBorder="1" applyAlignment="1">
      <alignment horizontal="center" vertical="center" wrapText="1"/>
    </xf>
    <xf numFmtId="0" fontId="45" fillId="13" borderId="2" xfId="12" applyFont="1" applyFill="1" applyBorder="1" applyAlignment="1">
      <alignment horizontal="center" vertical="center"/>
    </xf>
    <xf numFmtId="0" fontId="1" fillId="13" borderId="0" xfId="3" applyFill="1"/>
    <xf numFmtId="164" fontId="45" fillId="0" borderId="2" xfId="12" applyNumberFormat="1" applyFont="1" applyFill="1" applyBorder="1" applyAlignment="1">
      <alignment horizontal="center" vertical="center" wrapText="1"/>
    </xf>
    <xf numFmtId="164" fontId="45" fillId="0" borderId="5" xfId="12" applyNumberFormat="1" applyFont="1" applyFill="1" applyBorder="1" applyAlignment="1">
      <alignment horizontal="center" vertical="center"/>
    </xf>
    <xf numFmtId="0" fontId="46" fillId="0" borderId="5" xfId="12" applyFont="1" applyFill="1" applyBorder="1" applyAlignment="1">
      <alignment horizontal="center" vertical="center" wrapText="1"/>
    </xf>
    <xf numFmtId="0" fontId="46" fillId="0" borderId="8" xfId="12" applyFont="1" applyFill="1" applyBorder="1" applyAlignment="1">
      <alignment horizontal="center" vertical="center" wrapText="1"/>
    </xf>
    <xf numFmtId="0" fontId="46" fillId="0" borderId="6" xfId="12" applyFont="1" applyFill="1" applyBorder="1" applyAlignment="1">
      <alignment horizontal="center" vertical="center" wrapText="1"/>
    </xf>
    <xf numFmtId="0" fontId="45" fillId="0" borderId="9" xfId="3" applyFont="1" applyFill="1" applyBorder="1" applyAlignment="1">
      <alignment horizontal="left" vertical="top" wrapText="1"/>
    </xf>
    <xf numFmtId="0" fontId="45" fillId="0" borderId="12" xfId="3" applyFont="1" applyFill="1" applyBorder="1" applyAlignment="1">
      <alignment horizontal="left" vertical="top" wrapText="1"/>
    </xf>
    <xf numFmtId="0" fontId="45" fillId="0" borderId="13" xfId="3" applyFont="1" applyFill="1" applyBorder="1" applyAlignment="1">
      <alignment horizontal="left" vertical="top" wrapText="1"/>
    </xf>
    <xf numFmtId="2" fontId="55" fillId="0" borderId="3" xfId="3" applyNumberFormat="1" applyFont="1" applyFill="1" applyBorder="1" applyAlignment="1">
      <alignment horizontal="center" vertical="center"/>
    </xf>
    <xf numFmtId="0" fontId="45" fillId="0" borderId="9" xfId="3" applyFont="1" applyFill="1" applyBorder="1" applyAlignment="1">
      <alignment horizontal="center" vertical="center"/>
    </xf>
    <xf numFmtId="0" fontId="51" fillId="0" borderId="12" xfId="3" applyFont="1" applyFill="1" applyBorder="1" applyAlignment="1">
      <alignment horizontal="center" vertical="center"/>
    </xf>
    <xf numFmtId="0" fontId="51" fillId="0" borderId="13" xfId="3" applyFont="1" applyFill="1" applyBorder="1" applyAlignment="1">
      <alignment horizontal="center" vertical="center"/>
    </xf>
    <xf numFmtId="0" fontId="45" fillId="0" borderId="10" xfId="3" applyFont="1" applyFill="1" applyBorder="1" applyAlignment="1">
      <alignment horizontal="left" vertical="top" wrapText="1"/>
    </xf>
    <xf numFmtId="0" fontId="45" fillId="0" borderId="1" xfId="3" applyFont="1" applyFill="1" applyBorder="1" applyAlignment="1">
      <alignment horizontal="left" vertical="top" wrapText="1"/>
    </xf>
    <xf numFmtId="0" fontId="45" fillId="0" borderId="27" xfId="3" applyFont="1" applyFill="1" applyBorder="1" applyAlignment="1">
      <alignment horizontal="left" vertical="top" wrapText="1"/>
    </xf>
    <xf numFmtId="2" fontId="55" fillId="0" borderId="4" xfId="3" applyNumberFormat="1" applyFont="1" applyFill="1" applyBorder="1" applyAlignment="1">
      <alignment horizontal="center" vertical="center"/>
    </xf>
    <xf numFmtId="0" fontId="51" fillId="0" borderId="10" xfId="3" applyFont="1" applyFill="1" applyBorder="1" applyAlignment="1">
      <alignment horizontal="center" vertical="center"/>
    </xf>
    <xf numFmtId="0" fontId="51" fillId="0" borderId="1" xfId="3" applyFont="1" applyFill="1" applyBorder="1" applyAlignment="1">
      <alignment horizontal="center" vertical="center"/>
    </xf>
    <xf numFmtId="0" fontId="51" fillId="0" borderId="27" xfId="3" applyFont="1" applyFill="1" applyBorder="1" applyAlignment="1">
      <alignment horizontal="center" vertical="center"/>
    </xf>
    <xf numFmtId="0" fontId="44" fillId="0" borderId="0" xfId="12" applyFont="1" applyFill="1" applyAlignment="1">
      <alignment horizontal="left" wrapText="1"/>
    </xf>
    <xf numFmtId="0" fontId="8" fillId="0" borderId="0" xfId="12" applyFill="1"/>
    <xf numFmtId="0" fontId="8" fillId="0" borderId="1" xfId="12" applyFill="1" applyBorder="1"/>
    <xf numFmtId="0" fontId="44" fillId="0" borderId="0" xfId="12" applyFont="1" applyFill="1" applyBorder="1"/>
    <xf numFmtId="0" fontId="31" fillId="0" borderId="0" xfId="12" applyFont="1" applyFill="1" applyAlignment="1">
      <alignment horizontal="left" wrapText="1"/>
    </xf>
    <xf numFmtId="0" fontId="44" fillId="0" borderId="0" xfId="12" applyFont="1" applyFill="1" applyBorder="1" applyAlignment="1"/>
    <xf numFmtId="0" fontId="44" fillId="0" borderId="0" xfId="12" applyFont="1" applyFill="1" applyAlignment="1"/>
    <xf numFmtId="0" fontId="87" fillId="0" borderId="0" xfId="12" applyFont="1" applyFill="1" applyAlignment="1"/>
    <xf numFmtId="0" fontId="31" fillId="0" borderId="0" xfId="12" applyFont="1" applyFill="1" applyAlignment="1">
      <alignment horizontal="left" vertical="center" wrapText="1"/>
    </xf>
    <xf numFmtId="0" fontId="31" fillId="0" borderId="0" xfId="12" applyFont="1" applyFill="1" applyAlignment="1">
      <alignment wrapText="1"/>
    </xf>
    <xf numFmtId="0" fontId="8" fillId="0" borderId="0" xfId="12" applyFill="1" applyBorder="1"/>
    <xf numFmtId="0" fontId="1" fillId="0" borderId="0" xfId="3" applyFill="1" applyAlignment="1">
      <alignment horizontal="left" vertical="center"/>
    </xf>
    <xf numFmtId="0" fontId="1" fillId="0" borderId="0" xfId="3" applyFill="1" applyBorder="1"/>
    <xf numFmtId="0" fontId="45" fillId="0" borderId="0" xfId="3" applyFont="1" applyFill="1" applyAlignment="1">
      <alignment horizontal="left" vertical="center"/>
    </xf>
    <xf numFmtId="0" fontId="55" fillId="0" borderId="0" xfId="3" applyFont="1" applyFill="1" applyAlignment="1">
      <alignment horizontal="left" vertical="center"/>
    </xf>
    <xf numFmtId="0" fontId="88" fillId="2" borderId="0" xfId="3" applyFont="1" applyFill="1" applyAlignment="1">
      <alignment horizontal="center" vertical="center"/>
    </xf>
    <xf numFmtId="0" fontId="88" fillId="2" borderId="1" xfId="3" applyFont="1" applyFill="1" applyBorder="1" applyAlignment="1">
      <alignment horizontal="center" vertical="center"/>
    </xf>
    <xf numFmtId="0" fontId="79" fillId="2" borderId="3" xfId="3" applyFont="1" applyFill="1" applyBorder="1" applyAlignment="1">
      <alignment horizontal="center" vertical="center" wrapText="1"/>
    </xf>
    <xf numFmtId="0" fontId="89" fillId="2" borderId="3" xfId="3" applyFont="1" applyFill="1" applyBorder="1" applyAlignment="1">
      <alignment horizontal="center" vertical="center" wrapText="1"/>
    </xf>
    <xf numFmtId="0" fontId="79" fillId="2" borderId="5" xfId="3" applyFont="1" applyFill="1" applyBorder="1" applyAlignment="1">
      <alignment horizontal="center" vertical="center" wrapText="1"/>
    </xf>
    <xf numFmtId="0" fontId="79" fillId="2" borderId="8" xfId="3" applyFont="1" applyFill="1" applyBorder="1" applyAlignment="1">
      <alignment horizontal="center" vertical="center" wrapText="1"/>
    </xf>
    <xf numFmtId="0" fontId="79" fillId="2" borderId="6" xfId="3" applyFont="1" applyFill="1" applyBorder="1" applyAlignment="1">
      <alignment horizontal="center" vertical="center" wrapText="1"/>
    </xf>
    <xf numFmtId="0" fontId="79" fillId="2" borderId="9" xfId="3" applyFont="1" applyFill="1" applyBorder="1" applyAlignment="1">
      <alignment horizontal="center" vertical="center" wrapText="1"/>
    </xf>
    <xf numFmtId="0" fontId="79" fillId="2" borderId="13" xfId="3" applyFont="1" applyFill="1" applyBorder="1" applyAlignment="1">
      <alignment horizontal="center" vertical="center" wrapText="1"/>
    </xf>
    <xf numFmtId="0" fontId="79" fillId="2" borderId="7" xfId="3" applyFont="1" applyFill="1" applyBorder="1" applyAlignment="1">
      <alignment horizontal="center" vertical="center" wrapText="1"/>
    </xf>
    <xf numFmtId="0" fontId="89" fillId="2" borderId="7" xfId="3" applyFont="1" applyFill="1" applyBorder="1" applyAlignment="1">
      <alignment horizontal="center" vertical="center" wrapText="1"/>
    </xf>
    <xf numFmtId="0" fontId="79" fillId="2" borderId="11" xfId="3" applyFont="1" applyFill="1" applyBorder="1" applyAlignment="1">
      <alignment horizontal="center" vertical="center" wrapText="1"/>
    </xf>
    <xf numFmtId="0" fontId="79" fillId="2" borderId="26" xfId="3" applyFont="1" applyFill="1" applyBorder="1" applyAlignment="1">
      <alignment horizontal="center" vertical="center" wrapText="1"/>
    </xf>
    <xf numFmtId="0" fontId="79" fillId="2" borderId="4" xfId="3" applyFont="1" applyFill="1" applyBorder="1" applyAlignment="1">
      <alignment horizontal="center" vertical="center" wrapText="1"/>
    </xf>
    <xf numFmtId="0" fontId="89" fillId="2" borderId="4" xfId="3" applyFont="1" applyFill="1" applyBorder="1" applyAlignment="1">
      <alignment horizontal="center" vertical="center" wrapText="1"/>
    </xf>
    <xf numFmtId="0" fontId="79" fillId="2" borderId="10" xfId="3" applyFont="1" applyFill="1" applyBorder="1" applyAlignment="1">
      <alignment horizontal="center" vertical="center" wrapText="1"/>
    </xf>
    <xf numFmtId="0" fontId="79" fillId="2" borderId="27" xfId="3" applyFont="1" applyFill="1" applyBorder="1" applyAlignment="1">
      <alignment horizontal="center" vertical="center" wrapText="1"/>
    </xf>
    <xf numFmtId="0" fontId="79" fillId="2" borderId="2" xfId="3" applyFont="1" applyFill="1" applyBorder="1" applyAlignment="1">
      <alignment horizontal="center" vertical="center" wrapText="1"/>
    </xf>
    <xf numFmtId="0" fontId="79" fillId="2" borderId="4" xfId="3" applyFont="1" applyFill="1" applyBorder="1" applyAlignment="1">
      <alignment horizontal="center" vertical="center" wrapText="1"/>
    </xf>
    <xf numFmtId="0" fontId="79" fillId="0" borderId="0" xfId="3" applyFont="1"/>
    <xf numFmtId="49" fontId="79" fillId="2" borderId="2" xfId="3" applyNumberFormat="1" applyFont="1" applyFill="1" applyBorder="1" applyAlignment="1">
      <alignment horizontal="center" vertical="center" wrapText="1"/>
    </xf>
    <xf numFmtId="0" fontId="79" fillId="2" borderId="2" xfId="3" applyFont="1" applyFill="1" applyBorder="1" applyAlignment="1">
      <alignment vertical="center" wrapText="1"/>
    </xf>
    <xf numFmtId="14" fontId="79" fillId="2" borderId="2" xfId="3" applyNumberFormat="1" applyFont="1" applyFill="1" applyBorder="1" applyAlignment="1">
      <alignment horizontal="center" vertical="center" wrapText="1"/>
    </xf>
    <xf numFmtId="14" fontId="79" fillId="2" borderId="3" xfId="3" applyNumberFormat="1" applyFont="1" applyFill="1" applyBorder="1" applyAlignment="1">
      <alignment horizontal="center" vertical="center" wrapText="1"/>
    </xf>
    <xf numFmtId="0" fontId="79" fillId="2" borderId="0" xfId="3" applyFont="1" applyFill="1"/>
    <xf numFmtId="0" fontId="90" fillId="4" borderId="2" xfId="3" applyFont="1" applyFill="1" applyBorder="1" applyAlignment="1">
      <alignment vertical="center" wrapText="1"/>
    </xf>
    <xf numFmtId="14" fontId="79" fillId="2" borderId="4" xfId="3" applyNumberFormat="1" applyFont="1" applyFill="1" applyBorder="1" applyAlignment="1">
      <alignment horizontal="center" vertical="center" wrapText="1"/>
    </xf>
    <xf numFmtId="0" fontId="79" fillId="2" borderId="3" xfId="3" applyFont="1" applyFill="1" applyBorder="1" applyAlignment="1">
      <alignment vertical="center" wrapText="1"/>
    </xf>
    <xf numFmtId="1" fontId="88" fillId="4" borderId="3" xfId="3" applyNumberFormat="1" applyFont="1" applyFill="1" applyBorder="1" applyAlignment="1">
      <alignment horizontal="center" vertical="center" wrapText="1"/>
    </xf>
    <xf numFmtId="0" fontId="88" fillId="4" borderId="3" xfId="3" applyFont="1" applyFill="1" applyBorder="1" applyAlignment="1">
      <alignment horizontal="center" vertical="center" wrapText="1"/>
    </xf>
    <xf numFmtId="0" fontId="79" fillId="4" borderId="3" xfId="3" applyFont="1" applyFill="1" applyBorder="1" applyAlignment="1">
      <alignment horizontal="center" vertical="center" wrapText="1"/>
    </xf>
    <xf numFmtId="14" fontId="79" fillId="4" borderId="3" xfId="3" applyNumberFormat="1" applyFont="1" applyFill="1" applyBorder="1" applyAlignment="1">
      <alignment horizontal="center" vertical="center" wrapText="1"/>
    </xf>
    <xf numFmtId="14" fontId="88" fillId="4" borderId="2" xfId="3" applyNumberFormat="1" applyFont="1" applyFill="1" applyBorder="1" applyAlignment="1">
      <alignment horizontal="center" vertical="center"/>
    </xf>
    <xf numFmtId="168" fontId="88" fillId="4" borderId="2" xfId="3" applyNumberFormat="1" applyFont="1" applyFill="1" applyBorder="1" applyAlignment="1">
      <alignment horizontal="center" vertical="center" wrapText="1"/>
    </xf>
    <xf numFmtId="1" fontId="88" fillId="4" borderId="7" xfId="3" applyNumberFormat="1" applyFont="1" applyFill="1" applyBorder="1" applyAlignment="1">
      <alignment horizontal="center" vertical="center" wrapText="1"/>
    </xf>
    <xf numFmtId="0" fontId="88" fillId="4" borderId="7" xfId="3" applyFont="1" applyFill="1" applyBorder="1" applyAlignment="1">
      <alignment horizontal="center" vertical="center" wrapText="1"/>
    </xf>
    <xf numFmtId="0" fontId="79" fillId="4" borderId="7" xfId="3" applyFont="1" applyFill="1" applyBorder="1" applyAlignment="1">
      <alignment horizontal="center" vertical="center" wrapText="1"/>
    </xf>
    <xf numFmtId="14" fontId="79" fillId="4" borderId="7" xfId="3" applyNumberFormat="1" applyFont="1" applyFill="1" applyBorder="1" applyAlignment="1">
      <alignment horizontal="center" vertical="center" wrapText="1"/>
    </xf>
    <xf numFmtId="14" fontId="79" fillId="4" borderId="2" xfId="3" applyNumberFormat="1" applyFont="1" applyFill="1" applyBorder="1" applyAlignment="1">
      <alignment horizontal="center" vertical="center" wrapText="1"/>
    </xf>
    <xf numFmtId="168" fontId="79" fillId="4" borderId="2" xfId="3" applyNumberFormat="1" applyFont="1" applyFill="1" applyBorder="1" applyAlignment="1">
      <alignment horizontal="center" vertical="center" wrapText="1"/>
    </xf>
    <xf numFmtId="1" fontId="88" fillId="4" borderId="4" xfId="3" applyNumberFormat="1" applyFont="1" applyFill="1" applyBorder="1" applyAlignment="1">
      <alignment horizontal="center" vertical="center" wrapText="1"/>
    </xf>
    <xf numFmtId="0" fontId="88" fillId="4" borderId="4" xfId="3" applyFont="1" applyFill="1" applyBorder="1" applyAlignment="1">
      <alignment horizontal="center" vertical="center" wrapText="1"/>
    </xf>
    <xf numFmtId="0" fontId="79" fillId="4" borderId="4" xfId="3" applyFont="1" applyFill="1" applyBorder="1" applyAlignment="1">
      <alignment horizontal="center" vertical="center" wrapText="1"/>
    </xf>
    <xf numFmtId="14" fontId="79" fillId="4" borderId="4" xfId="3" applyNumberFormat="1" applyFont="1" applyFill="1" applyBorder="1" applyAlignment="1">
      <alignment horizontal="center" vertical="center" wrapText="1"/>
    </xf>
    <xf numFmtId="49" fontId="79" fillId="2" borderId="3" xfId="3" applyNumberFormat="1" applyFont="1" applyFill="1" applyBorder="1" applyAlignment="1">
      <alignment horizontal="center" vertical="center" wrapText="1"/>
    </xf>
    <xf numFmtId="14" fontId="88" fillId="2" borderId="2" xfId="3" applyNumberFormat="1" applyFont="1" applyFill="1" applyBorder="1" applyAlignment="1">
      <alignment horizontal="center" vertical="center"/>
    </xf>
    <xf numFmtId="166" fontId="88" fillId="0" borderId="2" xfId="4" applyNumberFormat="1" applyFont="1" applyBorder="1" applyAlignment="1">
      <alignment horizontal="center" vertical="center" wrapText="1"/>
    </xf>
    <xf numFmtId="164" fontId="88" fillId="2" borderId="2" xfId="3" applyNumberFormat="1" applyFont="1" applyFill="1" applyBorder="1" applyAlignment="1">
      <alignment horizontal="center" vertical="center" wrapText="1"/>
    </xf>
    <xf numFmtId="14" fontId="89" fillId="2" borderId="3" xfId="3" applyNumberFormat="1" applyFont="1" applyFill="1" applyBorder="1" applyAlignment="1">
      <alignment horizontal="center" vertical="center" wrapText="1"/>
    </xf>
    <xf numFmtId="49" fontId="79" fillId="2" borderId="7" xfId="3" applyNumberFormat="1" applyFont="1" applyFill="1" applyBorder="1" applyAlignment="1">
      <alignment horizontal="center" vertical="center" wrapText="1"/>
    </xf>
    <xf numFmtId="14" fontId="79" fillId="2" borderId="7" xfId="3" applyNumberFormat="1" applyFont="1" applyFill="1" applyBorder="1" applyAlignment="1">
      <alignment horizontal="center" vertical="center" wrapText="1"/>
    </xf>
    <xf numFmtId="166" fontId="79" fillId="0" borderId="2" xfId="4" applyNumberFormat="1" applyFont="1" applyBorder="1" applyAlignment="1">
      <alignment horizontal="center" vertical="center" wrapText="1"/>
    </xf>
    <xf numFmtId="164" fontId="79" fillId="2" borderId="2" xfId="3" applyNumberFormat="1" applyFont="1" applyFill="1" applyBorder="1" applyAlignment="1">
      <alignment horizontal="center" vertical="center" wrapText="1"/>
    </xf>
    <xf numFmtId="14" fontId="89" fillId="2" borderId="7" xfId="3" applyNumberFormat="1" applyFont="1" applyFill="1" applyBorder="1" applyAlignment="1">
      <alignment horizontal="center" vertical="center" wrapText="1"/>
    </xf>
    <xf numFmtId="170" fontId="3" fillId="0" borderId="0" xfId="3" applyNumberFormat="1" applyFont="1"/>
    <xf numFmtId="49" fontId="79" fillId="2" borderId="4" xfId="3" applyNumberFormat="1" applyFont="1" applyFill="1" applyBorder="1" applyAlignment="1">
      <alignment horizontal="center" vertical="center" wrapText="1"/>
    </xf>
    <xf numFmtId="14" fontId="89" fillId="2" borderId="4" xfId="3" applyNumberFormat="1" applyFont="1" applyFill="1" applyBorder="1" applyAlignment="1">
      <alignment horizontal="center" vertical="center" wrapText="1"/>
    </xf>
    <xf numFmtId="49" fontId="79" fillId="5" borderId="3" xfId="3" applyNumberFormat="1" applyFont="1" applyFill="1" applyBorder="1" applyAlignment="1">
      <alignment horizontal="center" vertical="center" wrapText="1"/>
    </xf>
    <xf numFmtId="0" fontId="90" fillId="5" borderId="3" xfId="3" applyFont="1" applyFill="1" applyBorder="1" applyAlignment="1">
      <alignment horizontal="center" vertical="center" wrapText="1"/>
    </xf>
    <xf numFmtId="0" fontId="79" fillId="5" borderId="3" xfId="3" applyFont="1" applyFill="1" applyBorder="1" applyAlignment="1">
      <alignment horizontal="center" vertical="center" wrapText="1"/>
    </xf>
    <xf numFmtId="14" fontId="79" fillId="5" borderId="3" xfId="3" applyNumberFormat="1" applyFont="1" applyFill="1" applyBorder="1" applyAlignment="1">
      <alignment horizontal="center" vertical="center" wrapText="1"/>
    </xf>
    <xf numFmtId="14" fontId="89" fillId="5" borderId="3" xfId="3" applyNumberFormat="1" applyFont="1" applyFill="1" applyBorder="1" applyAlignment="1">
      <alignment horizontal="center" vertical="center" wrapText="1"/>
    </xf>
    <xf numFmtId="49" fontId="79" fillId="5" borderId="4" xfId="3" applyNumberFormat="1" applyFont="1" applyFill="1" applyBorder="1" applyAlignment="1">
      <alignment horizontal="center" vertical="center" wrapText="1"/>
    </xf>
    <xf numFmtId="0" fontId="90" fillId="5" borderId="4" xfId="3" applyFont="1" applyFill="1" applyBorder="1" applyAlignment="1">
      <alignment horizontal="center" vertical="center" wrapText="1"/>
    </xf>
    <xf numFmtId="0" fontId="79" fillId="5" borderId="4" xfId="3" applyFont="1" applyFill="1" applyBorder="1" applyAlignment="1">
      <alignment horizontal="center" vertical="center" wrapText="1"/>
    </xf>
    <xf numFmtId="14" fontId="79" fillId="5" borderId="4" xfId="3" applyNumberFormat="1" applyFont="1" applyFill="1" applyBorder="1" applyAlignment="1">
      <alignment horizontal="center" vertical="center" wrapText="1"/>
    </xf>
    <xf numFmtId="14" fontId="89" fillId="5" borderId="4" xfId="3" applyNumberFormat="1" applyFont="1" applyFill="1" applyBorder="1" applyAlignment="1">
      <alignment horizontal="center" vertical="center" wrapText="1"/>
    </xf>
    <xf numFmtId="168" fontId="88" fillId="0" borderId="2" xfId="4" applyNumberFormat="1" applyFont="1" applyBorder="1" applyAlignment="1">
      <alignment horizontal="center" vertical="center" wrapText="1"/>
    </xf>
    <xf numFmtId="168" fontId="79" fillId="2" borderId="2" xfId="3" applyNumberFormat="1" applyFont="1" applyFill="1" applyBorder="1" applyAlignment="1">
      <alignment horizontal="center" vertical="center" wrapText="1"/>
    </xf>
    <xf numFmtId="49" fontId="79" fillId="5" borderId="2" xfId="3" applyNumberFormat="1" applyFont="1" applyFill="1" applyBorder="1" applyAlignment="1">
      <alignment horizontal="center" vertical="center" wrapText="1"/>
    </xf>
    <xf numFmtId="0" fontId="90" fillId="5" borderId="2" xfId="3" applyFont="1" applyFill="1" applyBorder="1" applyAlignment="1">
      <alignment vertical="center" wrapText="1"/>
    </xf>
    <xf numFmtId="0" fontId="79" fillId="5" borderId="2" xfId="3" applyFont="1" applyFill="1" applyBorder="1" applyAlignment="1">
      <alignment horizontal="center" vertical="center" wrapText="1"/>
    </xf>
    <xf numFmtId="0" fontId="79" fillId="5" borderId="6" xfId="3" applyFont="1" applyFill="1" applyBorder="1" applyAlignment="1">
      <alignment horizontal="center" vertical="center" wrapText="1"/>
    </xf>
    <xf numFmtId="14" fontId="79" fillId="5" borderId="2" xfId="3" applyNumberFormat="1" applyFont="1" applyFill="1" applyBorder="1" applyAlignment="1">
      <alignment horizontal="center" vertical="center" wrapText="1"/>
    </xf>
    <xf numFmtId="14" fontId="89" fillId="5" borderId="2" xfId="3" applyNumberFormat="1" applyFont="1" applyFill="1" applyBorder="1" applyAlignment="1">
      <alignment horizontal="center" vertical="center" wrapText="1"/>
    </xf>
    <xf numFmtId="0" fontId="79" fillId="2" borderId="5" xfId="3" applyFont="1" applyFill="1" applyBorder="1" applyAlignment="1">
      <alignment horizontal="left"/>
    </xf>
    <xf numFmtId="0" fontId="79" fillId="2" borderId="8" xfId="3" applyFont="1" applyFill="1" applyBorder="1" applyAlignment="1">
      <alignment horizontal="left"/>
    </xf>
    <xf numFmtId="14" fontId="91" fillId="2" borderId="0" xfId="3" applyNumberFormat="1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80" fillId="2" borderId="0" xfId="0" applyFont="1" applyFill="1" applyAlignment="1">
      <alignment vertical="center"/>
    </xf>
    <xf numFmtId="0" fontId="8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2" fillId="0" borderId="0" xfId="0" applyFont="1"/>
    <xf numFmtId="0" fontId="93" fillId="0" borderId="0" xfId="0" applyFont="1"/>
    <xf numFmtId="0" fontId="74" fillId="0" borderId="12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74" fillId="2" borderId="0" xfId="3" applyFont="1" applyFill="1" applyAlignment="1">
      <alignment vertical="center" wrapText="1"/>
    </xf>
    <xf numFmtId="0" fontId="14" fillId="2" borderId="0" xfId="3" applyFont="1" applyFill="1" applyAlignment="1">
      <alignment horizontal="left"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 applyAlignment="1">
      <alignment horizontal="right" vertical="center"/>
    </xf>
    <xf numFmtId="0" fontId="26" fillId="2" borderId="0" xfId="3" applyFont="1" applyFill="1" applyAlignment="1">
      <alignment horizontal="left" vertical="center"/>
    </xf>
    <xf numFmtId="0" fontId="26" fillId="2" borderId="0" xfId="3" applyFont="1" applyFill="1" applyAlignment="1">
      <alignment horizontal="center" vertical="center" wrapText="1"/>
    </xf>
    <xf numFmtId="0" fontId="30" fillId="0" borderId="1" xfId="3" applyFont="1" applyBorder="1" applyAlignment="1">
      <alignment horizontal="center" vertical="center"/>
    </xf>
    <xf numFmtId="0" fontId="26" fillId="0" borderId="2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26" fillId="0" borderId="7" xfId="3" applyFont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26" fillId="0" borderId="4" xfId="3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26" fillId="0" borderId="2" xfId="3" applyFont="1" applyBorder="1" applyAlignment="1">
      <alignment horizontal="center" vertical="center" wrapText="1"/>
    </xf>
    <xf numFmtId="0" fontId="26" fillId="4" borderId="2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vertical="center" wrapText="1"/>
    </xf>
    <xf numFmtId="14" fontId="3" fillId="4" borderId="2" xfId="3" applyNumberFormat="1" applyFont="1" applyFill="1" applyBorder="1" applyAlignment="1">
      <alignment horizontal="center" vertical="center" wrapText="1"/>
    </xf>
    <xf numFmtId="164" fontId="4" fillId="4" borderId="2" xfId="3" applyNumberFormat="1" applyFont="1" applyFill="1" applyBorder="1" applyAlignment="1">
      <alignment horizontal="center" vertical="center" wrapText="1"/>
    </xf>
    <xf numFmtId="165" fontId="4" fillId="4" borderId="5" xfId="3" applyNumberFormat="1" applyFont="1" applyFill="1" applyBorder="1" applyAlignment="1">
      <alignment horizontal="center" vertical="center" wrapText="1"/>
    </xf>
    <xf numFmtId="165" fontId="4" fillId="4" borderId="6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3" fillId="0" borderId="3" xfId="3" applyFont="1" applyBorder="1" applyAlignment="1">
      <alignment horizontal="center" vertical="center" wrapText="1"/>
    </xf>
    <xf numFmtId="14" fontId="3" fillId="2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center" vertical="center" wrapText="1"/>
    </xf>
    <xf numFmtId="165" fontId="3" fillId="0" borderId="5" xfId="3" applyNumberFormat="1" applyFont="1" applyBorder="1" applyAlignment="1">
      <alignment horizontal="center" vertical="center" wrapText="1"/>
    </xf>
    <xf numFmtId="165" fontId="3" fillId="0" borderId="6" xfId="3" applyNumberFormat="1" applyFont="1" applyBorder="1" applyAlignment="1">
      <alignment horizontal="center" vertical="center" wrapText="1"/>
    </xf>
    <xf numFmtId="0" fontId="26" fillId="5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vertical="center" wrapText="1"/>
    </xf>
    <xf numFmtId="14" fontId="3" fillId="5" borderId="2" xfId="3" applyNumberFormat="1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14" fontId="3" fillId="5" borderId="5" xfId="3" applyNumberFormat="1" applyFont="1" applyFill="1" applyBorder="1" applyAlignment="1">
      <alignment horizontal="center" vertical="center" wrapText="1"/>
    </xf>
    <xf numFmtId="14" fontId="3" fillId="5" borderId="6" xfId="3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164" fontId="3" fillId="4" borderId="5" xfId="3" applyNumberFormat="1" applyFont="1" applyFill="1" applyBorder="1" applyAlignment="1">
      <alignment horizontal="center" vertical="center" wrapText="1"/>
    </xf>
    <xf numFmtId="0" fontId="3" fillId="4" borderId="6" xfId="3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5" borderId="2" xfId="3" applyFont="1" applyFill="1" applyBorder="1" applyAlignment="1">
      <alignment horizontal="center" vertical="center" wrapText="1"/>
    </xf>
    <xf numFmtId="49" fontId="3" fillId="4" borderId="2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3" fillId="2" borderId="6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center" vertical="center" wrapText="1"/>
    </xf>
    <xf numFmtId="164" fontId="4" fillId="4" borderId="5" xfId="3" applyNumberFormat="1" applyFont="1" applyFill="1" applyBorder="1" applyAlignment="1">
      <alignment horizontal="center" vertical="center" wrapText="1"/>
    </xf>
    <xf numFmtId="0" fontId="4" fillId="4" borderId="6" xfId="3" applyNumberFormat="1" applyFont="1" applyFill="1" applyBorder="1" applyAlignment="1">
      <alignment horizontal="center" vertical="center" wrapText="1"/>
    </xf>
    <xf numFmtId="166" fontId="4" fillId="0" borderId="2" xfId="5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 wrapText="1"/>
    </xf>
    <xf numFmtId="0" fontId="6" fillId="0" borderId="2" xfId="3" applyFont="1" applyBorder="1" applyAlignment="1">
      <alignment horizontal="center" vertical="center" wrapText="1"/>
    </xf>
    <xf numFmtId="166" fontId="3" fillId="0" borderId="2" xfId="5" applyNumberFormat="1" applyFont="1" applyBorder="1" applyAlignment="1">
      <alignment horizontal="center" vertical="center" wrapText="1"/>
    </xf>
    <xf numFmtId="43" fontId="3" fillId="0" borderId="2" xfId="5" applyNumberFormat="1" applyFont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3" fillId="5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14" fontId="3" fillId="2" borderId="2" xfId="3" applyNumberFormat="1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14" fontId="3" fillId="0" borderId="2" xfId="3" applyNumberFormat="1" applyFont="1" applyBorder="1" applyAlignment="1">
      <alignment horizontal="center" vertical="center" wrapText="1"/>
    </xf>
    <xf numFmtId="0" fontId="65" fillId="2" borderId="2" xfId="3" applyFont="1" applyFill="1" applyBorder="1" applyAlignment="1">
      <alignment horizontal="center" vertical="center" wrapText="1"/>
    </xf>
    <xf numFmtId="43" fontId="3" fillId="2" borderId="2" xfId="3" applyNumberFormat="1" applyFont="1" applyFill="1" applyBorder="1" applyAlignment="1">
      <alignment horizontal="center" vertical="center" wrapText="1"/>
    </xf>
    <xf numFmtId="43" fontId="3" fillId="2" borderId="5" xfId="3" applyNumberFormat="1" applyFont="1" applyFill="1" applyBorder="1" applyAlignment="1">
      <alignment horizontal="center" vertical="center" wrapText="1"/>
    </xf>
    <xf numFmtId="43" fontId="3" fillId="2" borderId="6" xfId="3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4" borderId="0" xfId="3" applyFont="1" applyFill="1" applyBorder="1" applyAlignment="1">
      <alignment vertical="center" wrapText="1"/>
    </xf>
    <xf numFmtId="14" fontId="3" fillId="0" borderId="0" xfId="3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right" vertical="center" wrapText="1"/>
    </xf>
    <xf numFmtId="0" fontId="5" fillId="4" borderId="10" xfId="3" applyFont="1" applyFill="1" applyBorder="1" applyAlignment="1">
      <alignment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4" fontId="3" fillId="2" borderId="0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4" fontId="3" fillId="2" borderId="27" xfId="3" applyNumberFormat="1" applyFont="1" applyFill="1" applyBorder="1" applyAlignment="1">
      <alignment horizontal="center" vertical="center" wrapText="1"/>
    </xf>
    <xf numFmtId="49" fontId="3" fillId="4" borderId="0" xfId="3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8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26" fillId="2" borderId="0" xfId="3" applyFont="1" applyFill="1" applyAlignment="1">
      <alignment horizontal="left" vertical="center" wrapText="1"/>
    </xf>
    <xf numFmtId="0" fontId="26" fillId="2" borderId="0" xfId="3" applyFont="1" applyFill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 applyAlignment="1"/>
    <xf numFmtId="0" fontId="31" fillId="2" borderId="0" xfId="3" applyFont="1" applyFill="1" applyAlignment="1">
      <alignment horizontal="right" vertical="center"/>
    </xf>
    <xf numFmtId="0" fontId="31" fillId="2" borderId="0" xfId="3" applyFont="1" applyFill="1" applyAlignment="1">
      <alignment horizontal="center" vertical="center"/>
    </xf>
    <xf numFmtId="0" fontId="1" fillId="0" borderId="0" xfId="3" applyAlignment="1">
      <alignment horizontal="center"/>
    </xf>
    <xf numFmtId="0" fontId="31" fillId="0" borderId="2" xfId="3" applyFont="1" applyBorder="1" applyAlignment="1">
      <alignment horizontal="center"/>
    </xf>
    <xf numFmtId="0" fontId="33" fillId="0" borderId="5" xfId="3" applyFont="1" applyBorder="1" applyAlignment="1">
      <alignment horizontal="center" vertical="center"/>
    </xf>
    <xf numFmtId="0" fontId="29" fillId="0" borderId="8" xfId="3" applyFont="1" applyBorder="1" applyAlignment="1">
      <alignment horizontal="center"/>
    </xf>
    <xf numFmtId="0" fontId="29" fillId="0" borderId="6" xfId="3" applyFont="1" applyBorder="1" applyAlignment="1">
      <alignment horizontal="center"/>
    </xf>
    <xf numFmtId="0" fontId="33" fillId="0" borderId="2" xfId="3" applyFont="1" applyBorder="1" applyAlignment="1">
      <alignment horizontal="center"/>
    </xf>
    <xf numFmtId="0" fontId="33" fillId="0" borderId="2" xfId="3" applyFont="1" applyBorder="1" applyAlignment="1">
      <alignment horizontal="right"/>
    </xf>
    <xf numFmtId="0" fontId="33" fillId="0" borderId="2" xfId="3" applyFont="1" applyBorder="1" applyAlignment="1">
      <alignment horizontal="center" vertical="center"/>
    </xf>
    <xf numFmtId="0" fontId="33" fillId="0" borderId="3" xfId="3" applyFont="1" applyBorder="1" applyAlignment="1">
      <alignment vertical="center" wrapText="1"/>
    </xf>
    <xf numFmtId="0" fontId="33" fillId="0" borderId="3" xfId="3" applyFont="1" applyBorder="1" applyAlignment="1">
      <alignment horizontal="center" vertical="center" wrapText="1"/>
    </xf>
    <xf numFmtId="164" fontId="33" fillId="0" borderId="2" xfId="3" applyNumberFormat="1" applyFont="1" applyFill="1" applyBorder="1" applyAlignment="1">
      <alignment horizontal="center" vertical="center" wrapText="1"/>
    </xf>
    <xf numFmtId="168" fontId="33" fillId="0" borderId="2" xfId="3" applyNumberFormat="1" applyFont="1" applyFill="1" applyBorder="1" applyAlignment="1">
      <alignment horizontal="center" vertical="center" wrapText="1"/>
    </xf>
    <xf numFmtId="0" fontId="34" fillId="0" borderId="2" xfId="3" applyFont="1" applyBorder="1" applyAlignment="1">
      <alignment vertical="top" wrapText="1"/>
    </xf>
    <xf numFmtId="14" fontId="94" fillId="0" borderId="2" xfId="3" applyNumberFormat="1" applyFont="1" applyBorder="1" applyAlignment="1">
      <alignment horizontal="center" vertical="center" wrapText="1"/>
    </xf>
    <xf numFmtId="0" fontId="33" fillId="2" borderId="5" xfId="3" applyFont="1" applyFill="1" applyBorder="1" applyAlignment="1">
      <alignment horizontal="center" vertical="center" wrapText="1"/>
    </xf>
    <xf numFmtId="0" fontId="33" fillId="2" borderId="8" xfId="3" applyFont="1" applyFill="1" applyBorder="1" applyAlignment="1">
      <alignment horizontal="center" vertical="center" wrapText="1"/>
    </xf>
    <xf numFmtId="0" fontId="33" fillId="2" borderId="6" xfId="3" applyFont="1" applyFill="1" applyBorder="1" applyAlignment="1">
      <alignment horizontal="center" vertical="center" wrapText="1"/>
    </xf>
    <xf numFmtId="0" fontId="33" fillId="0" borderId="8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 vertical="center" wrapText="1"/>
    </xf>
    <xf numFmtId="0" fontId="33" fillId="0" borderId="6" xfId="3" applyFont="1" applyBorder="1" applyAlignment="1">
      <alignment horizontal="center" vertical="center" wrapText="1"/>
    </xf>
    <xf numFmtId="0" fontId="31" fillId="0" borderId="2" xfId="3" applyFont="1" applyBorder="1" applyAlignment="1">
      <alignment vertical="center"/>
    </xf>
    <xf numFmtId="0" fontId="31" fillId="0" borderId="0" xfId="3" applyFont="1" applyAlignment="1">
      <alignment horizontal="left" wrapText="1"/>
    </xf>
  </cellXfs>
  <cellStyles count="13">
    <cellStyle name="ex74" xfId="8"/>
    <cellStyle name="ex75" xfId="10"/>
    <cellStyle name="Обычный" xfId="0" builtinId="0"/>
    <cellStyle name="Обычный 2" xfId="1"/>
    <cellStyle name="Обычный 2 2" xfId="3"/>
    <cellStyle name="Обычный 2 3" xfId="11"/>
    <cellStyle name="Обычный 2 4" xfId="12"/>
    <cellStyle name="Обычный 3" xfId="7"/>
    <cellStyle name="Обычный 3 2" xfId="9"/>
    <cellStyle name="Финансовый" xfId="4" builtinId="3"/>
    <cellStyle name="Финансовый 2" xfId="2"/>
    <cellStyle name="Финансовый 2 2" xfId="5"/>
    <cellStyle name="Хороши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80;&#1083;&#1100;&#11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4;&#1080;&#1090;&#1080;&#1077;%20&#1090;&#1088;&#1072;&#1085;&#1089;&#1087;&#1086;&#1088;&#1090;&#1085;&#1086;&#1081;%20&#1089;&#1080;&#1089;&#1090;&#1077;&#1084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ugkh\fin$\2023\&#1054;&#1090;&#1095;&#1077;&#1090;&#1099;\&#1052;&#1086;&#1085;&#1080;&#1090;&#1086;&#1088;&#1080;&#1085;&#1075;%20&#1082;&#1074;&#1072;&#1088;&#1090;&#1072;&#1083;&#1100;&#1085;&#1099;&#1081;%20&#1084;&#1091;&#1085;&#1080;&#1094;&#1080;&#1087;&#1072;&#1083;&#1100;&#1085;&#1099;&#1093;%20&#1087;&#1088;&#1086;&#1075;&#1088;&#1072;&#1084;&#1084;\&#1069;&#1085;&#1077;&#1088;&#1075;&#1086;&#1089;&#1073;&#1077;&#1088;&#1077;&#1078;&#1077;&#1085;&#1080;&#1077;\&#1052;&#1086;&#1085;&#1080;&#1090;&#1086;&#1088;&#1080;&#1085;&#1075;%20&#1079;&#1072;%20%202022&#1075;.%20&#1052;&#1055;%20&#1069;&#1053;&#1045;&#1056;&#1043;&#1054;&#1057;&#1041;&#1045;&#1056;&#1045;&#1046;&#1045;&#1053;&#1048;&#1045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91;&#1087;&#1088;&#1072;&#1074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0;&#1043;&#10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5;&#1077;&#1088;&#1075;&#1086;&#1089;&#1073;&#1077;&#1088;&#1077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.202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2023 г.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9">
          <cell r="A9" t="str">
            <v>№</v>
          </cell>
          <cell r="B9" t="str">
    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    </cell>
          <cell r="C9" t="str">
            <v>Ответственный исполнитель</v>
          </cell>
        </row>
        <row r="10">
          <cell r="E10" t="str">
            <v>План</v>
          </cell>
          <cell r="F10" t="str">
            <v>Факт</v>
          </cell>
          <cell r="G10" t="str">
            <v xml:space="preserve"> Источник финансирования</v>
          </cell>
          <cell r="H10" t="str">
            <v>План на отчетную дату</v>
          </cell>
          <cell r="I10" t="str">
            <v>Кассовое исполнение на отчетную дату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.2023г"/>
      <sheetName val="НВ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.2023"/>
      <sheetName val="3 кв.2023 НВ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view="pageBreakPreview" topLeftCell="A54" zoomScale="57" zoomScaleNormal="57" zoomScaleSheetLayoutView="57" zoomScalePageLayoutView="40" workbookViewId="0">
      <selection activeCell="J60" sqref="J60"/>
    </sheetView>
  </sheetViews>
  <sheetFormatPr defaultRowHeight="20.25" x14ac:dyDescent="0.3"/>
  <cols>
    <col min="1" max="1" width="6.7109375" style="7" customWidth="1"/>
    <col min="2" max="2" width="62.140625" style="3" customWidth="1"/>
    <col min="3" max="3" width="36.5703125" style="3" customWidth="1"/>
    <col min="4" max="4" width="27.85546875" style="3" customWidth="1"/>
    <col min="5" max="5" width="28.7109375" style="3" customWidth="1"/>
    <col min="6" max="6" width="69.28515625" style="3" customWidth="1"/>
    <col min="7" max="7" width="35.28515625" style="3" customWidth="1"/>
    <col min="8" max="8" width="20.28515625" style="3" customWidth="1"/>
    <col min="9" max="9" width="24.42578125" style="3" customWidth="1"/>
    <col min="10" max="10" width="60.5703125" style="3" customWidth="1"/>
    <col min="11" max="11" width="57.7109375" style="3" hidden="1" customWidth="1"/>
    <col min="12" max="12" width="60.7109375" style="3" hidden="1" customWidth="1"/>
    <col min="13" max="13" width="16" style="3" hidden="1" customWidth="1"/>
    <col min="14" max="14" width="15.7109375" style="3" hidden="1" customWidth="1"/>
    <col min="15" max="15" width="13.5703125" style="3" hidden="1" customWidth="1"/>
    <col min="16" max="16" width="20.140625" style="3" hidden="1" customWidth="1"/>
    <col min="17" max="17" width="25" style="3" hidden="1" customWidth="1"/>
    <col min="18" max="18" width="16.7109375" style="3" hidden="1" customWidth="1"/>
    <col min="19" max="19" width="10.42578125" style="3" hidden="1" customWidth="1"/>
    <col min="20" max="20" width="10.85546875" style="3" hidden="1" customWidth="1"/>
    <col min="21" max="21" width="9.140625" style="3" hidden="1" customWidth="1"/>
    <col min="22" max="22" width="11.5703125" style="3" hidden="1" customWidth="1"/>
    <col min="23" max="16384" width="9.140625" style="3"/>
  </cols>
  <sheetData>
    <row r="1" spans="1:22" hidden="1" x14ac:dyDescent="0.3">
      <c r="C1" s="8"/>
      <c r="D1" s="8"/>
      <c r="E1" s="8"/>
      <c r="F1" s="8"/>
      <c r="G1" s="8"/>
      <c r="H1" s="8"/>
      <c r="I1" s="8"/>
      <c r="J1" s="8"/>
      <c r="K1" s="8"/>
      <c r="L1" s="55"/>
      <c r="M1" s="55"/>
      <c r="N1" s="55"/>
      <c r="O1" s="55"/>
      <c r="Q1" s="59"/>
      <c r="R1" s="59"/>
      <c r="V1" s="30"/>
    </row>
    <row r="2" spans="1:22" ht="21.75" hidden="1" customHeight="1" x14ac:dyDescent="0.3">
      <c r="C2" s="9"/>
      <c r="D2" s="9"/>
      <c r="E2" s="9"/>
      <c r="F2" s="9"/>
      <c r="G2" s="9"/>
      <c r="H2" s="9"/>
      <c r="I2" s="9"/>
      <c r="J2" s="9"/>
      <c r="K2" s="9"/>
      <c r="L2" s="29"/>
      <c r="M2" s="9"/>
      <c r="N2" s="9"/>
      <c r="O2" s="9"/>
      <c r="Q2" s="29"/>
      <c r="R2" s="9"/>
      <c r="S2" s="6"/>
      <c r="T2" s="6"/>
      <c r="U2" s="6"/>
      <c r="V2" s="6"/>
    </row>
    <row r="3" spans="1:22" hidden="1" x14ac:dyDescent="0.3">
      <c r="C3" s="9"/>
      <c r="D3" s="9"/>
      <c r="E3" s="9"/>
      <c r="F3" s="9"/>
      <c r="G3" s="9"/>
      <c r="H3" s="9"/>
      <c r="I3" s="9"/>
      <c r="J3" s="9"/>
      <c r="K3" s="9"/>
      <c r="L3" s="29"/>
      <c r="M3" s="9"/>
      <c r="N3" s="9"/>
      <c r="O3" s="9"/>
      <c r="Q3" s="29"/>
      <c r="R3" s="9"/>
      <c r="V3" s="30"/>
    </row>
    <row r="4" spans="1:22" hidden="1" x14ac:dyDescent="0.3">
      <c r="C4" s="9"/>
      <c r="D4" s="9"/>
      <c r="E4" s="9"/>
      <c r="F4" s="9"/>
      <c r="G4" s="9"/>
      <c r="H4" s="9"/>
      <c r="I4" s="9"/>
      <c r="J4" s="9"/>
      <c r="K4" s="9"/>
      <c r="L4" s="29"/>
      <c r="M4" s="9"/>
      <c r="N4" s="9"/>
      <c r="O4" s="9"/>
      <c r="Q4" s="29"/>
      <c r="R4" s="9"/>
      <c r="V4" s="30"/>
    </row>
    <row r="5" spans="1:22" hidden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Q5" s="30"/>
    </row>
    <row r="6" spans="1:22" x14ac:dyDescent="0.3">
      <c r="Q6" s="7"/>
    </row>
    <row r="7" spans="1:22" x14ac:dyDescent="0.3">
      <c r="A7" s="60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39" customHeight="1" x14ac:dyDescent="0.3">
      <c r="A8" s="61" t="s">
        <v>89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48" customHeight="1" x14ac:dyDescent="0.3">
      <c r="A9" s="58" t="s">
        <v>0</v>
      </c>
      <c r="B9" s="58" t="s">
        <v>23</v>
      </c>
      <c r="C9" s="58" t="s">
        <v>30</v>
      </c>
      <c r="D9" s="44" t="s">
        <v>31</v>
      </c>
      <c r="E9" s="62" t="s">
        <v>32</v>
      </c>
      <c r="F9" s="63"/>
      <c r="G9" s="62" t="s">
        <v>35</v>
      </c>
      <c r="H9" s="64"/>
      <c r="I9" s="64"/>
      <c r="J9" s="44" t="s">
        <v>24</v>
      </c>
      <c r="K9" s="58" t="s">
        <v>1</v>
      </c>
      <c r="L9" s="58" t="s">
        <v>2</v>
      </c>
      <c r="M9" s="58" t="s">
        <v>3</v>
      </c>
      <c r="N9" s="58" t="s">
        <v>4</v>
      </c>
      <c r="O9" s="58" t="s">
        <v>5</v>
      </c>
      <c r="P9" s="58"/>
      <c r="Q9" s="58"/>
      <c r="R9" s="58"/>
      <c r="S9" s="58" t="s">
        <v>6</v>
      </c>
      <c r="T9" s="58"/>
      <c r="U9" s="58"/>
      <c r="V9" s="58"/>
    </row>
    <row r="10" spans="1:22" ht="20.25" customHeight="1" x14ac:dyDescent="0.3">
      <c r="A10" s="58"/>
      <c r="B10" s="58"/>
      <c r="C10" s="58"/>
      <c r="D10" s="45"/>
      <c r="E10" s="44" t="s">
        <v>33</v>
      </c>
      <c r="F10" s="56" t="s">
        <v>34</v>
      </c>
      <c r="G10" s="56" t="s">
        <v>37</v>
      </c>
      <c r="H10" s="56" t="s">
        <v>38</v>
      </c>
      <c r="I10" s="65" t="s">
        <v>36</v>
      </c>
      <c r="J10" s="45"/>
      <c r="K10" s="58"/>
      <c r="L10" s="58"/>
      <c r="M10" s="58"/>
      <c r="N10" s="58"/>
      <c r="O10" s="58" t="s">
        <v>7</v>
      </c>
      <c r="P10" s="58" t="s">
        <v>8</v>
      </c>
      <c r="Q10" s="58"/>
      <c r="R10" s="58"/>
      <c r="S10" s="58"/>
      <c r="T10" s="58"/>
      <c r="U10" s="58"/>
      <c r="V10" s="58"/>
    </row>
    <row r="11" spans="1:22" ht="95.25" customHeight="1" x14ac:dyDescent="0.3">
      <c r="A11" s="58"/>
      <c r="B11" s="58"/>
      <c r="C11" s="58"/>
      <c r="D11" s="46"/>
      <c r="E11" s="46"/>
      <c r="F11" s="57"/>
      <c r="G11" s="57"/>
      <c r="H11" s="57"/>
      <c r="I11" s="66"/>
      <c r="J11" s="46"/>
      <c r="K11" s="58"/>
      <c r="L11" s="58"/>
      <c r="M11" s="58"/>
      <c r="N11" s="58"/>
      <c r="O11" s="58"/>
      <c r="P11" s="31" t="s">
        <v>9</v>
      </c>
      <c r="Q11" s="31" t="s">
        <v>10</v>
      </c>
      <c r="R11" s="31" t="s">
        <v>11</v>
      </c>
      <c r="S11" s="31">
        <v>1</v>
      </c>
      <c r="T11" s="31">
        <v>2</v>
      </c>
      <c r="U11" s="31">
        <v>3</v>
      </c>
      <c r="V11" s="31">
        <v>4</v>
      </c>
    </row>
    <row r="12" spans="1:22" ht="18.75" customHeight="1" x14ac:dyDescent="0.3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2">
        <v>9</v>
      </c>
      <c r="J12" s="31">
        <v>10</v>
      </c>
      <c r="K12" s="31">
        <v>4</v>
      </c>
      <c r="L12" s="31">
        <v>5</v>
      </c>
      <c r="M12" s="31">
        <v>6</v>
      </c>
      <c r="N12" s="31">
        <v>7</v>
      </c>
      <c r="O12" s="31">
        <v>8</v>
      </c>
      <c r="P12" s="31">
        <v>9</v>
      </c>
      <c r="Q12" s="31">
        <v>10</v>
      </c>
      <c r="R12" s="31">
        <v>11</v>
      </c>
      <c r="S12" s="31">
        <v>12</v>
      </c>
      <c r="T12" s="31">
        <v>13</v>
      </c>
      <c r="U12" s="31">
        <v>14</v>
      </c>
      <c r="V12" s="31">
        <v>15</v>
      </c>
    </row>
    <row r="13" spans="1:22" ht="53.25" customHeight="1" x14ac:dyDescent="0.3">
      <c r="A13" s="31"/>
      <c r="B13" s="38" t="s">
        <v>40</v>
      </c>
      <c r="C13" s="39"/>
      <c r="D13" s="39"/>
      <c r="E13" s="39"/>
      <c r="F13" s="39"/>
      <c r="G13" s="39"/>
      <c r="H13" s="39"/>
      <c r="I13" s="39"/>
      <c r="J13" s="4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60.75" x14ac:dyDescent="0.3">
      <c r="A14" s="44" t="s">
        <v>39</v>
      </c>
      <c r="B14" s="41" t="s">
        <v>41</v>
      </c>
      <c r="C14" s="47" t="s">
        <v>42</v>
      </c>
      <c r="D14" s="47" t="s">
        <v>13</v>
      </c>
      <c r="E14" s="47" t="s">
        <v>13</v>
      </c>
      <c r="F14" s="47" t="s">
        <v>13</v>
      </c>
      <c r="G14" s="2" t="s">
        <v>43</v>
      </c>
      <c r="H14" s="10">
        <v>0</v>
      </c>
      <c r="I14" s="11">
        <v>0</v>
      </c>
      <c r="J14" s="47" t="s">
        <v>13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46.5" customHeight="1" x14ac:dyDescent="0.3">
      <c r="A15" s="45"/>
      <c r="B15" s="42"/>
      <c r="C15" s="48"/>
      <c r="D15" s="48"/>
      <c r="E15" s="48"/>
      <c r="F15" s="48"/>
      <c r="G15" s="12" t="s">
        <v>44</v>
      </c>
      <c r="H15" s="10">
        <v>0</v>
      </c>
      <c r="I15" s="11">
        <v>0</v>
      </c>
      <c r="J15" s="4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60.75" x14ac:dyDescent="0.3">
      <c r="A16" s="45"/>
      <c r="B16" s="42"/>
      <c r="C16" s="48"/>
      <c r="D16" s="48"/>
      <c r="E16" s="48"/>
      <c r="F16" s="48"/>
      <c r="G16" s="2" t="s">
        <v>45</v>
      </c>
      <c r="H16" s="10">
        <v>0</v>
      </c>
      <c r="I16" s="11">
        <v>0</v>
      </c>
      <c r="J16" s="4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3" ht="34.5" customHeight="1" x14ac:dyDescent="0.3">
      <c r="A17" s="45"/>
      <c r="B17" s="42"/>
      <c r="C17" s="48"/>
      <c r="D17" s="48"/>
      <c r="E17" s="48"/>
      <c r="F17" s="48"/>
      <c r="G17" s="2" t="s">
        <v>46</v>
      </c>
      <c r="H17" s="10">
        <v>0</v>
      </c>
      <c r="I17" s="11">
        <v>0</v>
      </c>
      <c r="J17" s="4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3" ht="40.5" x14ac:dyDescent="0.3">
      <c r="A18" s="46"/>
      <c r="B18" s="43"/>
      <c r="C18" s="49"/>
      <c r="D18" s="49"/>
      <c r="E18" s="49"/>
      <c r="F18" s="49"/>
      <c r="G18" s="2" t="s">
        <v>47</v>
      </c>
      <c r="H18" s="10">
        <v>0</v>
      </c>
      <c r="I18" s="11">
        <v>0</v>
      </c>
      <c r="J18" s="4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3" ht="180" customHeight="1" x14ac:dyDescent="0.3">
      <c r="A19" s="31"/>
      <c r="B19" s="13" t="s">
        <v>90</v>
      </c>
      <c r="C19" s="5" t="s">
        <v>73</v>
      </c>
      <c r="D19" s="35" t="s">
        <v>78</v>
      </c>
      <c r="E19" s="2">
        <v>44927</v>
      </c>
      <c r="F19" s="2" t="s">
        <v>88</v>
      </c>
      <c r="G19" s="2" t="s">
        <v>13</v>
      </c>
      <c r="H19" s="2" t="s">
        <v>13</v>
      </c>
      <c r="I19" s="14" t="s">
        <v>13</v>
      </c>
      <c r="J19" s="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3" ht="196.5" customHeight="1" x14ac:dyDescent="0.3">
      <c r="A20" s="31"/>
      <c r="B20" s="13" t="s">
        <v>91</v>
      </c>
      <c r="C20" s="5" t="s">
        <v>74</v>
      </c>
      <c r="D20" s="27" t="s">
        <v>78</v>
      </c>
      <c r="E20" s="2">
        <v>44927</v>
      </c>
      <c r="F20" s="2" t="s">
        <v>92</v>
      </c>
      <c r="G20" s="2" t="s">
        <v>13</v>
      </c>
      <c r="H20" s="2" t="s">
        <v>13</v>
      </c>
      <c r="I20" s="14" t="s">
        <v>13</v>
      </c>
      <c r="J20" s="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3" ht="177.75" customHeight="1" x14ac:dyDescent="0.3">
      <c r="A21" s="31"/>
      <c r="B21" s="15" t="s">
        <v>48</v>
      </c>
      <c r="C21" s="5" t="s">
        <v>74</v>
      </c>
      <c r="D21" s="27" t="s">
        <v>78</v>
      </c>
      <c r="E21" s="2">
        <v>44927</v>
      </c>
      <c r="F21" s="2" t="s">
        <v>79</v>
      </c>
      <c r="G21" s="2" t="s">
        <v>13</v>
      </c>
      <c r="H21" s="2" t="s">
        <v>13</v>
      </c>
      <c r="I21" s="14" t="s">
        <v>13</v>
      </c>
      <c r="J21" s="2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3" ht="180.75" customHeight="1" x14ac:dyDescent="0.3">
      <c r="A22" s="31"/>
      <c r="B22" s="15" t="s">
        <v>93</v>
      </c>
      <c r="C22" s="5" t="s">
        <v>74</v>
      </c>
      <c r="D22" s="27" t="s">
        <v>78</v>
      </c>
      <c r="E22" s="2">
        <v>44927</v>
      </c>
      <c r="F22" s="2" t="s">
        <v>76</v>
      </c>
      <c r="G22" s="2" t="s">
        <v>13</v>
      </c>
      <c r="H22" s="2" t="s">
        <v>13</v>
      </c>
      <c r="I22" s="14" t="s">
        <v>13</v>
      </c>
      <c r="J22" s="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3" ht="200.25" customHeight="1" x14ac:dyDescent="0.3">
      <c r="A23" s="31"/>
      <c r="B23" s="15" t="s">
        <v>49</v>
      </c>
      <c r="C23" s="5" t="s">
        <v>74</v>
      </c>
      <c r="D23" s="27" t="s">
        <v>78</v>
      </c>
      <c r="E23" s="2">
        <v>44927</v>
      </c>
      <c r="F23" s="2" t="s">
        <v>80</v>
      </c>
      <c r="G23" s="2" t="s">
        <v>13</v>
      </c>
      <c r="H23" s="2" t="s">
        <v>13</v>
      </c>
      <c r="I23" s="14" t="s">
        <v>13</v>
      </c>
      <c r="J23" s="2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3" ht="177" customHeight="1" x14ac:dyDescent="0.3">
      <c r="A24" s="31"/>
      <c r="B24" s="15" t="s">
        <v>50</v>
      </c>
      <c r="C24" s="5" t="s">
        <v>74</v>
      </c>
      <c r="D24" s="27" t="s">
        <v>78</v>
      </c>
      <c r="E24" s="2">
        <v>44927</v>
      </c>
      <c r="F24" s="2" t="s">
        <v>98</v>
      </c>
      <c r="G24" s="2" t="s">
        <v>13</v>
      </c>
      <c r="H24" s="2" t="s">
        <v>13</v>
      </c>
      <c r="I24" s="14" t="s">
        <v>13</v>
      </c>
      <c r="J24" s="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3" ht="60.75" x14ac:dyDescent="0.3">
      <c r="A25" s="44" t="s">
        <v>14</v>
      </c>
      <c r="B25" s="41" t="s">
        <v>51</v>
      </c>
      <c r="C25" s="47" t="s">
        <v>74</v>
      </c>
      <c r="D25" s="47" t="s">
        <v>13</v>
      </c>
      <c r="E25" s="47" t="s">
        <v>13</v>
      </c>
      <c r="F25" s="47" t="s">
        <v>13</v>
      </c>
      <c r="G25" s="2" t="s">
        <v>43</v>
      </c>
      <c r="H25" s="10">
        <v>0</v>
      </c>
      <c r="I25" s="11">
        <v>0</v>
      </c>
      <c r="J25" s="47" t="s">
        <v>13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3" ht="46.5" customHeight="1" x14ac:dyDescent="0.3">
      <c r="A26" s="45"/>
      <c r="B26" s="42"/>
      <c r="C26" s="48"/>
      <c r="D26" s="48"/>
      <c r="E26" s="48"/>
      <c r="F26" s="48"/>
      <c r="G26" s="12" t="s">
        <v>44</v>
      </c>
      <c r="H26" s="10">
        <v>0</v>
      </c>
      <c r="I26" s="11">
        <v>0</v>
      </c>
      <c r="J26" s="4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3" ht="60.75" x14ac:dyDescent="0.3">
      <c r="A27" s="45"/>
      <c r="B27" s="42"/>
      <c r="C27" s="48"/>
      <c r="D27" s="48"/>
      <c r="E27" s="48"/>
      <c r="F27" s="48"/>
      <c r="G27" s="2" t="s">
        <v>45</v>
      </c>
      <c r="H27" s="10">
        <v>0</v>
      </c>
      <c r="I27" s="11">
        <v>0</v>
      </c>
      <c r="J27" s="4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3" ht="34.5" customHeight="1" x14ac:dyDescent="0.3">
      <c r="A28" s="45"/>
      <c r="B28" s="42"/>
      <c r="C28" s="48"/>
      <c r="D28" s="48"/>
      <c r="E28" s="48"/>
      <c r="F28" s="48"/>
      <c r="G28" s="2" t="s">
        <v>46</v>
      </c>
      <c r="H28" s="10">
        <v>0</v>
      </c>
      <c r="I28" s="11">
        <v>0</v>
      </c>
      <c r="J28" s="4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3" ht="40.5" x14ac:dyDescent="0.3">
      <c r="A29" s="46"/>
      <c r="B29" s="43"/>
      <c r="C29" s="49"/>
      <c r="D29" s="49"/>
      <c r="E29" s="49"/>
      <c r="F29" s="49"/>
      <c r="G29" s="2" t="s">
        <v>47</v>
      </c>
      <c r="H29" s="10">
        <v>0</v>
      </c>
      <c r="I29" s="11">
        <v>0</v>
      </c>
      <c r="J29" s="4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3" ht="212.25" customHeight="1" x14ac:dyDescent="0.3">
      <c r="A30" s="31"/>
      <c r="B30" s="15" t="s">
        <v>94</v>
      </c>
      <c r="C30" s="5" t="s">
        <v>74</v>
      </c>
      <c r="D30" s="27" t="s">
        <v>78</v>
      </c>
      <c r="E30" s="2">
        <v>44927</v>
      </c>
      <c r="F30" s="2" t="s">
        <v>81</v>
      </c>
      <c r="G30" s="2" t="s">
        <v>13</v>
      </c>
      <c r="H30" s="2" t="s">
        <v>13</v>
      </c>
      <c r="I30" s="14" t="s">
        <v>13</v>
      </c>
      <c r="J30" s="2"/>
      <c r="K30" s="31" t="s">
        <v>17</v>
      </c>
      <c r="L30" s="31"/>
      <c r="M30" s="2" t="s">
        <v>13</v>
      </c>
      <c r="N30" s="31" t="s">
        <v>19</v>
      </c>
      <c r="O30" s="31" t="s">
        <v>12</v>
      </c>
      <c r="P30" s="31" t="s">
        <v>13</v>
      </c>
      <c r="Q30" s="31" t="s">
        <v>12</v>
      </c>
      <c r="R30" s="31" t="s">
        <v>12</v>
      </c>
      <c r="S30" s="16" t="s">
        <v>21</v>
      </c>
      <c r="T30" s="16" t="s">
        <v>21</v>
      </c>
      <c r="U30" s="16" t="s">
        <v>21</v>
      </c>
      <c r="V30" s="31"/>
      <c r="W30" s="3" t="s">
        <v>26</v>
      </c>
    </row>
    <row r="31" spans="1:23" ht="172.5" customHeight="1" x14ac:dyDescent="0.3">
      <c r="A31" s="31"/>
      <c r="B31" s="15" t="s">
        <v>54</v>
      </c>
      <c r="C31" s="5" t="s">
        <v>74</v>
      </c>
      <c r="D31" s="27" t="s">
        <v>78</v>
      </c>
      <c r="E31" s="2">
        <v>44927</v>
      </c>
      <c r="F31" s="27" t="s">
        <v>70</v>
      </c>
      <c r="G31" s="2" t="s">
        <v>13</v>
      </c>
      <c r="H31" s="2" t="s">
        <v>13</v>
      </c>
      <c r="I31" s="14" t="s">
        <v>13</v>
      </c>
      <c r="J31" s="2"/>
      <c r="K31" s="31" t="s">
        <v>17</v>
      </c>
      <c r="L31" s="1"/>
      <c r="M31" s="2">
        <v>43831</v>
      </c>
      <c r="N31" s="31" t="s">
        <v>18</v>
      </c>
      <c r="O31" s="17">
        <f>SUM(P31:R31)</f>
        <v>150</v>
      </c>
      <c r="P31" s="17">
        <v>0</v>
      </c>
      <c r="Q31" s="17">
        <v>0</v>
      </c>
      <c r="R31" s="17">
        <v>150</v>
      </c>
      <c r="S31" s="31"/>
      <c r="T31" s="31"/>
      <c r="U31" s="31"/>
      <c r="V31" s="31"/>
    </row>
    <row r="32" spans="1:23" ht="172.5" customHeight="1" x14ac:dyDescent="0.3">
      <c r="A32" s="31"/>
      <c r="B32" s="18" t="s">
        <v>95</v>
      </c>
      <c r="C32" s="5" t="s">
        <v>74</v>
      </c>
      <c r="D32" s="27" t="s">
        <v>78</v>
      </c>
      <c r="E32" s="2">
        <v>44927</v>
      </c>
      <c r="F32" s="27" t="s">
        <v>82</v>
      </c>
      <c r="G32" s="2" t="s">
        <v>13</v>
      </c>
      <c r="H32" s="2" t="s">
        <v>13</v>
      </c>
      <c r="I32" s="14" t="s">
        <v>13</v>
      </c>
      <c r="J32" s="2"/>
      <c r="K32" s="31" t="s">
        <v>17</v>
      </c>
      <c r="L32" s="31"/>
      <c r="M32" s="2" t="s">
        <v>13</v>
      </c>
      <c r="N32" s="31" t="s">
        <v>18</v>
      </c>
      <c r="O32" s="31" t="s">
        <v>12</v>
      </c>
      <c r="P32" s="31" t="s">
        <v>13</v>
      </c>
      <c r="Q32" s="31" t="s">
        <v>12</v>
      </c>
      <c r="R32" s="31" t="s">
        <v>12</v>
      </c>
      <c r="S32" s="16" t="s">
        <v>21</v>
      </c>
      <c r="T32" s="31"/>
      <c r="U32" s="31"/>
      <c r="V32" s="31"/>
    </row>
    <row r="33" spans="1:23" ht="60.75" x14ac:dyDescent="0.3">
      <c r="A33" s="44" t="s">
        <v>59</v>
      </c>
      <c r="B33" s="41" t="s">
        <v>52</v>
      </c>
      <c r="C33" s="47" t="s">
        <v>74</v>
      </c>
      <c r="D33" s="47" t="s">
        <v>13</v>
      </c>
      <c r="E33" s="47" t="s">
        <v>13</v>
      </c>
      <c r="F33" s="47" t="s">
        <v>13</v>
      </c>
      <c r="G33" s="2" t="s">
        <v>43</v>
      </c>
      <c r="H33" s="10">
        <v>0</v>
      </c>
      <c r="I33" s="11">
        <v>0</v>
      </c>
      <c r="J33" s="47" t="s">
        <v>13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3" ht="46.5" customHeight="1" x14ac:dyDescent="0.3">
      <c r="A34" s="45"/>
      <c r="B34" s="42"/>
      <c r="C34" s="48"/>
      <c r="D34" s="48"/>
      <c r="E34" s="48"/>
      <c r="F34" s="48"/>
      <c r="G34" s="12" t="s">
        <v>44</v>
      </c>
      <c r="H34" s="10">
        <v>0</v>
      </c>
      <c r="I34" s="11">
        <v>0</v>
      </c>
      <c r="J34" s="4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3" ht="60.75" x14ac:dyDescent="0.3">
      <c r="A35" s="45"/>
      <c r="B35" s="42"/>
      <c r="C35" s="48"/>
      <c r="D35" s="48"/>
      <c r="E35" s="48"/>
      <c r="F35" s="48"/>
      <c r="G35" s="2" t="s">
        <v>45</v>
      </c>
      <c r="H35" s="10">
        <v>0</v>
      </c>
      <c r="I35" s="11">
        <v>0</v>
      </c>
      <c r="J35" s="4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3" ht="34.5" customHeight="1" x14ac:dyDescent="0.3">
      <c r="A36" s="45"/>
      <c r="B36" s="42"/>
      <c r="C36" s="48"/>
      <c r="D36" s="48"/>
      <c r="E36" s="48"/>
      <c r="F36" s="48"/>
      <c r="G36" s="2" t="s">
        <v>46</v>
      </c>
      <c r="H36" s="10">
        <v>0</v>
      </c>
      <c r="I36" s="11">
        <v>0</v>
      </c>
      <c r="J36" s="4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3" ht="40.5" x14ac:dyDescent="0.3">
      <c r="A37" s="46"/>
      <c r="B37" s="43"/>
      <c r="C37" s="49"/>
      <c r="D37" s="49"/>
      <c r="E37" s="49"/>
      <c r="F37" s="49"/>
      <c r="G37" s="2" t="s">
        <v>47</v>
      </c>
      <c r="H37" s="10">
        <v>0</v>
      </c>
      <c r="I37" s="11">
        <v>0</v>
      </c>
      <c r="J37" s="4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3" ht="234" customHeight="1" x14ac:dyDescent="0.3">
      <c r="A38" s="31"/>
      <c r="B38" s="13" t="s">
        <v>53</v>
      </c>
      <c r="C38" s="5" t="s">
        <v>74</v>
      </c>
      <c r="D38" s="34" t="s">
        <v>78</v>
      </c>
      <c r="E38" s="2">
        <v>44927</v>
      </c>
      <c r="F38" s="36" t="s">
        <v>99</v>
      </c>
      <c r="G38" s="2" t="s">
        <v>13</v>
      </c>
      <c r="H38" s="2" t="s">
        <v>13</v>
      </c>
      <c r="I38" s="19" t="s">
        <v>13</v>
      </c>
      <c r="J38" s="2"/>
      <c r="K38" s="31"/>
      <c r="L38" s="31"/>
      <c r="M38" s="2"/>
      <c r="N38" s="31"/>
      <c r="O38" s="31"/>
      <c r="P38" s="31"/>
      <c r="Q38" s="31"/>
      <c r="R38" s="31"/>
      <c r="S38" s="16"/>
      <c r="T38" s="31"/>
      <c r="U38" s="31"/>
      <c r="V38" s="31"/>
    </row>
    <row r="39" spans="1:23" s="20" customFormat="1" ht="49.5" customHeight="1" x14ac:dyDescent="0.3">
      <c r="A39" s="54" t="s">
        <v>55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23" ht="60.75" customHeight="1" x14ac:dyDescent="0.3">
      <c r="A40" s="44" t="s">
        <v>62</v>
      </c>
      <c r="B40" s="41" t="s">
        <v>56</v>
      </c>
      <c r="C40" s="47" t="s">
        <v>74</v>
      </c>
      <c r="D40" s="47" t="s">
        <v>13</v>
      </c>
      <c r="E40" s="47" t="s">
        <v>13</v>
      </c>
      <c r="F40" s="47" t="s">
        <v>13</v>
      </c>
      <c r="G40" s="2" t="s">
        <v>43</v>
      </c>
      <c r="H40" s="10">
        <v>0</v>
      </c>
      <c r="I40" s="11">
        <v>0</v>
      </c>
      <c r="J40" s="47" t="s">
        <v>13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3" ht="46.5" customHeight="1" x14ac:dyDescent="0.3">
      <c r="A41" s="45"/>
      <c r="B41" s="42"/>
      <c r="C41" s="48"/>
      <c r="D41" s="48"/>
      <c r="E41" s="48"/>
      <c r="F41" s="48"/>
      <c r="G41" s="12" t="s">
        <v>44</v>
      </c>
      <c r="H41" s="10">
        <v>0</v>
      </c>
      <c r="I41" s="11">
        <v>0</v>
      </c>
      <c r="J41" s="4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3" ht="60.75" x14ac:dyDescent="0.3">
      <c r="A42" s="45"/>
      <c r="B42" s="42"/>
      <c r="C42" s="48"/>
      <c r="D42" s="48"/>
      <c r="E42" s="48"/>
      <c r="F42" s="48"/>
      <c r="G42" s="2" t="s">
        <v>45</v>
      </c>
      <c r="H42" s="10">
        <v>0</v>
      </c>
      <c r="I42" s="11">
        <v>0</v>
      </c>
      <c r="J42" s="4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3" ht="34.5" customHeight="1" x14ac:dyDescent="0.3">
      <c r="A43" s="45"/>
      <c r="B43" s="42"/>
      <c r="C43" s="48"/>
      <c r="D43" s="48"/>
      <c r="E43" s="48"/>
      <c r="F43" s="48"/>
      <c r="G43" s="2" t="s">
        <v>46</v>
      </c>
      <c r="H43" s="10">
        <v>0</v>
      </c>
      <c r="I43" s="11">
        <v>0</v>
      </c>
      <c r="J43" s="4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3" ht="40.5" x14ac:dyDescent="0.3">
      <c r="A44" s="46"/>
      <c r="B44" s="43"/>
      <c r="C44" s="49"/>
      <c r="D44" s="49"/>
      <c r="E44" s="49"/>
      <c r="F44" s="49"/>
      <c r="G44" s="2" t="s">
        <v>47</v>
      </c>
      <c r="H44" s="10">
        <v>0</v>
      </c>
      <c r="I44" s="11">
        <v>0</v>
      </c>
      <c r="J44" s="4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3" ht="254.25" customHeight="1" x14ac:dyDescent="0.3">
      <c r="A45" s="31"/>
      <c r="B45" s="15" t="s">
        <v>96</v>
      </c>
      <c r="C45" s="5" t="s">
        <v>74</v>
      </c>
      <c r="D45" s="27" t="s">
        <v>78</v>
      </c>
      <c r="E45" s="2">
        <v>44927</v>
      </c>
      <c r="F45" s="2" t="s">
        <v>83</v>
      </c>
      <c r="G45" s="2" t="s">
        <v>13</v>
      </c>
      <c r="H45" s="2" t="s">
        <v>13</v>
      </c>
      <c r="I45" s="14" t="s">
        <v>13</v>
      </c>
      <c r="J45" s="2"/>
      <c r="K45" s="31" t="s">
        <v>17</v>
      </c>
      <c r="L45" s="31"/>
      <c r="M45" s="2" t="s">
        <v>13</v>
      </c>
      <c r="N45" s="31" t="s">
        <v>19</v>
      </c>
      <c r="O45" s="31" t="s">
        <v>12</v>
      </c>
      <c r="P45" s="31" t="s">
        <v>13</v>
      </c>
      <c r="Q45" s="31" t="s">
        <v>12</v>
      </c>
      <c r="R45" s="31" t="s">
        <v>12</v>
      </c>
      <c r="S45" s="16" t="s">
        <v>21</v>
      </c>
      <c r="T45" s="16" t="s">
        <v>21</v>
      </c>
      <c r="U45" s="16" t="s">
        <v>21</v>
      </c>
      <c r="V45" s="31"/>
      <c r="W45" s="3" t="s">
        <v>26</v>
      </c>
    </row>
    <row r="46" spans="1:23" ht="186" customHeight="1" x14ac:dyDescent="0.3">
      <c r="A46" s="31" t="s">
        <v>15</v>
      </c>
      <c r="B46" s="15" t="s">
        <v>60</v>
      </c>
      <c r="C46" s="5" t="s">
        <v>75</v>
      </c>
      <c r="D46" s="37" t="s">
        <v>100</v>
      </c>
      <c r="E46" s="2">
        <v>44927</v>
      </c>
      <c r="F46" s="34" t="s">
        <v>86</v>
      </c>
      <c r="G46" s="2" t="s">
        <v>13</v>
      </c>
      <c r="H46" s="2" t="s">
        <v>13</v>
      </c>
      <c r="I46" s="14" t="s">
        <v>13</v>
      </c>
      <c r="J46" s="2"/>
      <c r="K46" s="31" t="s">
        <v>17</v>
      </c>
      <c r="L46" s="1"/>
      <c r="M46" s="2">
        <v>43831</v>
      </c>
      <c r="N46" s="31" t="s">
        <v>18</v>
      </c>
      <c r="O46" s="17">
        <f>SUM(P46:R46)</f>
        <v>150</v>
      </c>
      <c r="P46" s="17">
        <v>0</v>
      </c>
      <c r="Q46" s="17">
        <v>0</v>
      </c>
      <c r="R46" s="17">
        <v>150</v>
      </c>
      <c r="S46" s="31"/>
      <c r="T46" s="31"/>
      <c r="U46" s="31"/>
      <c r="V46" s="31"/>
    </row>
    <row r="47" spans="1:23" ht="202.5" customHeight="1" x14ac:dyDescent="0.3">
      <c r="A47" s="31"/>
      <c r="B47" s="18" t="s">
        <v>61</v>
      </c>
      <c r="C47" s="5" t="s">
        <v>74</v>
      </c>
      <c r="D47" s="33" t="s">
        <v>78</v>
      </c>
      <c r="E47" s="2">
        <v>44927</v>
      </c>
      <c r="F47" s="33" t="s">
        <v>85</v>
      </c>
      <c r="G47" s="2" t="s">
        <v>13</v>
      </c>
      <c r="H47" s="2" t="s">
        <v>13</v>
      </c>
      <c r="I47" s="14" t="s">
        <v>13</v>
      </c>
      <c r="J47" s="2"/>
      <c r="K47" s="31" t="s">
        <v>17</v>
      </c>
      <c r="L47" s="31"/>
      <c r="M47" s="2" t="s">
        <v>13</v>
      </c>
      <c r="N47" s="31" t="s">
        <v>18</v>
      </c>
      <c r="O47" s="31" t="s">
        <v>12</v>
      </c>
      <c r="P47" s="31" t="s">
        <v>13</v>
      </c>
      <c r="Q47" s="31" t="s">
        <v>12</v>
      </c>
      <c r="R47" s="31" t="s">
        <v>12</v>
      </c>
      <c r="S47" s="16" t="s">
        <v>21</v>
      </c>
      <c r="T47" s="31"/>
      <c r="U47" s="31"/>
      <c r="V47" s="31"/>
    </row>
    <row r="48" spans="1:23" ht="60.75" x14ac:dyDescent="0.3">
      <c r="A48" s="44" t="s">
        <v>63</v>
      </c>
      <c r="B48" s="41" t="s">
        <v>57</v>
      </c>
      <c r="C48" s="47" t="s">
        <v>74</v>
      </c>
      <c r="D48" s="47" t="s">
        <v>13</v>
      </c>
      <c r="E48" s="47" t="s">
        <v>13</v>
      </c>
      <c r="F48" s="47" t="s">
        <v>13</v>
      </c>
      <c r="G48" s="2" t="s">
        <v>43</v>
      </c>
      <c r="H48" s="10">
        <v>0</v>
      </c>
      <c r="I48" s="11">
        <v>0</v>
      </c>
      <c r="J48" s="47" t="s">
        <v>13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3" ht="46.5" customHeight="1" x14ac:dyDescent="0.3">
      <c r="A49" s="45"/>
      <c r="B49" s="42"/>
      <c r="C49" s="48"/>
      <c r="D49" s="48"/>
      <c r="E49" s="48"/>
      <c r="F49" s="48"/>
      <c r="G49" s="12" t="s">
        <v>44</v>
      </c>
      <c r="H49" s="10">
        <v>0</v>
      </c>
      <c r="I49" s="11">
        <v>0</v>
      </c>
      <c r="J49" s="4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3" ht="60.75" x14ac:dyDescent="0.3">
      <c r="A50" s="45"/>
      <c r="B50" s="42"/>
      <c r="C50" s="48"/>
      <c r="D50" s="48"/>
      <c r="E50" s="48"/>
      <c r="F50" s="48"/>
      <c r="G50" s="2" t="s">
        <v>45</v>
      </c>
      <c r="H50" s="10">
        <v>0</v>
      </c>
      <c r="I50" s="11">
        <v>0</v>
      </c>
      <c r="J50" s="4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3" ht="34.5" customHeight="1" x14ac:dyDescent="0.3">
      <c r="A51" s="45"/>
      <c r="B51" s="42"/>
      <c r="C51" s="48"/>
      <c r="D51" s="48"/>
      <c r="E51" s="48"/>
      <c r="F51" s="48"/>
      <c r="G51" s="2" t="s">
        <v>46</v>
      </c>
      <c r="H51" s="10">
        <v>0</v>
      </c>
      <c r="I51" s="11">
        <v>0</v>
      </c>
      <c r="J51" s="48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3" ht="40.5" x14ac:dyDescent="0.3">
      <c r="A52" s="46"/>
      <c r="B52" s="43"/>
      <c r="C52" s="49"/>
      <c r="D52" s="49"/>
      <c r="E52" s="49"/>
      <c r="F52" s="49"/>
      <c r="G52" s="2" t="s">
        <v>47</v>
      </c>
      <c r="H52" s="10">
        <v>0</v>
      </c>
      <c r="I52" s="11">
        <v>0</v>
      </c>
      <c r="J52" s="4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3" ht="363" customHeight="1" x14ac:dyDescent="0.3">
      <c r="A53" s="31"/>
      <c r="B53" s="15" t="s">
        <v>64</v>
      </c>
      <c r="C53" s="5" t="s">
        <v>74</v>
      </c>
      <c r="D53" s="27" t="s">
        <v>78</v>
      </c>
      <c r="E53" s="2">
        <v>44927</v>
      </c>
      <c r="F53" s="2" t="s">
        <v>87</v>
      </c>
      <c r="G53" s="2" t="s">
        <v>13</v>
      </c>
      <c r="H53" s="2" t="s">
        <v>13</v>
      </c>
      <c r="I53" s="14" t="s">
        <v>13</v>
      </c>
      <c r="J53" s="2"/>
      <c r="K53" s="31" t="s">
        <v>17</v>
      </c>
      <c r="L53" s="31"/>
      <c r="M53" s="2" t="s">
        <v>13</v>
      </c>
      <c r="N53" s="31" t="s">
        <v>19</v>
      </c>
      <c r="O53" s="31" t="s">
        <v>12</v>
      </c>
      <c r="P53" s="31" t="s">
        <v>13</v>
      </c>
      <c r="Q53" s="31" t="s">
        <v>12</v>
      </c>
      <c r="R53" s="31" t="s">
        <v>12</v>
      </c>
      <c r="S53" s="16" t="s">
        <v>21</v>
      </c>
      <c r="T53" s="16" t="s">
        <v>21</v>
      </c>
      <c r="U53" s="16" t="s">
        <v>21</v>
      </c>
      <c r="V53" s="31"/>
      <c r="W53" s="3" t="s">
        <v>26</v>
      </c>
    </row>
    <row r="54" spans="1:23" ht="179.25" customHeight="1" x14ac:dyDescent="0.3">
      <c r="A54" s="31"/>
      <c r="B54" s="15" t="s">
        <v>65</v>
      </c>
      <c r="C54" s="5" t="s">
        <v>74</v>
      </c>
      <c r="D54" s="33" t="s">
        <v>78</v>
      </c>
      <c r="E54" s="2">
        <v>44927</v>
      </c>
      <c r="F54" s="33" t="s">
        <v>84</v>
      </c>
      <c r="G54" s="2" t="s">
        <v>13</v>
      </c>
      <c r="H54" s="2" t="s">
        <v>13</v>
      </c>
      <c r="I54" s="14" t="s">
        <v>13</v>
      </c>
      <c r="J54" s="2"/>
      <c r="K54" s="31" t="s">
        <v>17</v>
      </c>
      <c r="L54" s="1"/>
      <c r="M54" s="2">
        <v>43831</v>
      </c>
      <c r="N54" s="31" t="s">
        <v>18</v>
      </c>
      <c r="O54" s="17">
        <f>SUM(P54:R54)</f>
        <v>150</v>
      </c>
      <c r="P54" s="17">
        <v>0</v>
      </c>
      <c r="Q54" s="17">
        <v>0</v>
      </c>
      <c r="R54" s="17">
        <v>150</v>
      </c>
      <c r="S54" s="31"/>
      <c r="T54" s="31"/>
      <c r="U54" s="31"/>
      <c r="V54" s="31"/>
    </row>
    <row r="55" spans="1:23" ht="60.75" x14ac:dyDescent="0.3">
      <c r="A55" s="44" t="s">
        <v>66</v>
      </c>
      <c r="B55" s="41" t="s">
        <v>58</v>
      </c>
      <c r="C55" s="47" t="s">
        <v>74</v>
      </c>
      <c r="D55" s="47" t="s">
        <v>13</v>
      </c>
      <c r="E55" s="47" t="s">
        <v>13</v>
      </c>
      <c r="F55" s="47" t="s">
        <v>13</v>
      </c>
      <c r="G55" s="2" t="s">
        <v>43</v>
      </c>
      <c r="H55" s="10">
        <v>0</v>
      </c>
      <c r="I55" s="11">
        <v>0</v>
      </c>
      <c r="J55" s="47" t="s">
        <v>13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3" ht="46.5" customHeight="1" x14ac:dyDescent="0.3">
      <c r="A56" s="45"/>
      <c r="B56" s="42"/>
      <c r="C56" s="48"/>
      <c r="D56" s="48"/>
      <c r="E56" s="48"/>
      <c r="F56" s="48"/>
      <c r="G56" s="12" t="s">
        <v>44</v>
      </c>
      <c r="H56" s="10">
        <v>0</v>
      </c>
      <c r="I56" s="11">
        <v>0</v>
      </c>
      <c r="J56" s="48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3" ht="60.75" x14ac:dyDescent="0.3">
      <c r="A57" s="45"/>
      <c r="B57" s="42"/>
      <c r="C57" s="48"/>
      <c r="D57" s="48"/>
      <c r="E57" s="48"/>
      <c r="F57" s="48"/>
      <c r="G57" s="2" t="s">
        <v>45</v>
      </c>
      <c r="H57" s="10">
        <v>0</v>
      </c>
      <c r="I57" s="11">
        <v>0</v>
      </c>
      <c r="J57" s="48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3" ht="34.5" customHeight="1" x14ac:dyDescent="0.3">
      <c r="A58" s="45"/>
      <c r="B58" s="42"/>
      <c r="C58" s="48"/>
      <c r="D58" s="48"/>
      <c r="E58" s="48"/>
      <c r="F58" s="48"/>
      <c r="G58" s="2" t="s">
        <v>46</v>
      </c>
      <c r="H58" s="10">
        <v>0</v>
      </c>
      <c r="I58" s="11">
        <v>0</v>
      </c>
      <c r="J58" s="48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3" ht="40.5" x14ac:dyDescent="0.3">
      <c r="A59" s="46"/>
      <c r="B59" s="43"/>
      <c r="C59" s="49"/>
      <c r="D59" s="49"/>
      <c r="E59" s="49"/>
      <c r="F59" s="49"/>
      <c r="G59" s="2" t="s">
        <v>47</v>
      </c>
      <c r="H59" s="10">
        <v>0</v>
      </c>
      <c r="I59" s="11">
        <v>0</v>
      </c>
      <c r="J59" s="4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3" ht="205.5" customHeight="1" x14ac:dyDescent="0.3">
      <c r="A60" s="31"/>
      <c r="B60" s="13" t="s">
        <v>97</v>
      </c>
      <c r="C60" s="5" t="s">
        <v>74</v>
      </c>
      <c r="D60" s="37" t="s">
        <v>100</v>
      </c>
      <c r="E60" s="2">
        <v>44927</v>
      </c>
      <c r="F60" s="31" t="s">
        <v>77</v>
      </c>
      <c r="G60" s="2" t="s">
        <v>13</v>
      </c>
      <c r="H60" s="2" t="s">
        <v>13</v>
      </c>
      <c r="I60" s="19" t="s">
        <v>13</v>
      </c>
      <c r="J60" s="2"/>
      <c r="K60" s="31"/>
      <c r="L60" s="31"/>
      <c r="M60" s="2"/>
      <c r="N60" s="31"/>
      <c r="O60" s="31"/>
      <c r="P60" s="31"/>
      <c r="Q60" s="31"/>
      <c r="R60" s="31"/>
      <c r="S60" s="16"/>
      <c r="T60" s="31"/>
      <c r="U60" s="31"/>
      <c r="V60" s="31"/>
    </row>
    <row r="61" spans="1:23" ht="155.25" hidden="1" customHeight="1" x14ac:dyDescent="0.3">
      <c r="A61" s="31" t="s">
        <v>16</v>
      </c>
      <c r="B61" s="21" t="s">
        <v>27</v>
      </c>
      <c r="C61" s="5" t="s">
        <v>29</v>
      </c>
      <c r="D61" s="1"/>
      <c r="E61" s="4"/>
      <c r="F61" s="2" t="s">
        <v>13</v>
      </c>
      <c r="G61" s="2">
        <v>44197</v>
      </c>
      <c r="H61" s="2">
        <v>44561</v>
      </c>
      <c r="I61" s="2" t="s">
        <v>13</v>
      </c>
      <c r="J61" s="2" t="s">
        <v>13</v>
      </c>
      <c r="K61" s="31" t="s">
        <v>17</v>
      </c>
      <c r="L61" s="22" t="s">
        <v>20</v>
      </c>
      <c r="M61" s="2">
        <v>43831</v>
      </c>
      <c r="N61" s="2">
        <v>44561</v>
      </c>
      <c r="O61" s="17">
        <f>SUM(P61:R61)</f>
        <v>0</v>
      </c>
      <c r="P61" s="17">
        <v>0</v>
      </c>
      <c r="Q61" s="17">
        <v>0</v>
      </c>
      <c r="R61" s="17">
        <v>0</v>
      </c>
      <c r="S61" s="31"/>
      <c r="T61" s="31"/>
      <c r="U61" s="31"/>
      <c r="V61" s="31"/>
    </row>
    <row r="62" spans="1:23" ht="1.5" customHeight="1" x14ac:dyDescent="0.3">
      <c r="A62" s="31"/>
      <c r="B62" s="13" t="s">
        <v>28</v>
      </c>
      <c r="C62" s="2" t="s">
        <v>13</v>
      </c>
      <c r="D62" s="28"/>
      <c r="E62" s="31"/>
      <c r="F62" s="4" t="s">
        <v>25</v>
      </c>
      <c r="G62" s="2" t="s">
        <v>13</v>
      </c>
      <c r="H62" s="2">
        <v>44561</v>
      </c>
      <c r="I62" s="2" t="s">
        <v>13</v>
      </c>
      <c r="J62" s="2" t="s">
        <v>13</v>
      </c>
      <c r="K62" s="31" t="s">
        <v>17</v>
      </c>
      <c r="M62" s="2" t="s">
        <v>13</v>
      </c>
      <c r="N62" s="2">
        <v>44561</v>
      </c>
      <c r="O62" s="31" t="s">
        <v>12</v>
      </c>
      <c r="P62" s="31" t="s">
        <v>13</v>
      </c>
      <c r="Q62" s="31" t="s">
        <v>12</v>
      </c>
      <c r="R62" s="31" t="s">
        <v>12</v>
      </c>
      <c r="S62" s="16" t="s">
        <v>21</v>
      </c>
      <c r="T62" s="16" t="s">
        <v>21</v>
      </c>
      <c r="U62" s="16" t="s">
        <v>21</v>
      </c>
      <c r="V62" s="16" t="s">
        <v>21</v>
      </c>
    </row>
    <row r="63" spans="1:23" ht="50.25" customHeight="1" x14ac:dyDescent="0.3">
      <c r="B63" s="51" t="s">
        <v>101</v>
      </c>
      <c r="C63" s="52"/>
      <c r="D63" s="52"/>
      <c r="E63" s="52"/>
      <c r="F63" s="52"/>
      <c r="G63" s="52"/>
      <c r="H63" s="52"/>
      <c r="I63" s="52"/>
      <c r="J63" s="53"/>
    </row>
    <row r="65" spans="1:18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8" hidden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8" ht="7.5" hidden="1" customHeight="1" x14ac:dyDescent="0.3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8" ht="3.75" hidden="1" customHeight="1" x14ac:dyDescent="0.3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8" ht="21" hidden="1" customHeight="1" x14ac:dyDescent="0.3">
      <c r="A69" s="3"/>
      <c r="M69" s="30"/>
    </row>
    <row r="70" spans="1:18" hidden="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8" hidden="1" x14ac:dyDescent="0.3">
      <c r="A71" s="3"/>
      <c r="M71" s="30"/>
    </row>
    <row r="72" spans="1:18" hidden="1" x14ac:dyDescent="0.3">
      <c r="A72" s="3"/>
      <c r="M72" s="30"/>
    </row>
    <row r="73" spans="1:18" hidden="1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8" hidden="1" x14ac:dyDescent="0.3"/>
    <row r="75" spans="1:18" hidden="1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8" hidden="1" x14ac:dyDescent="0.3"/>
    <row r="77" spans="1:18" ht="18.75" hidden="1" customHeight="1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x14ac:dyDescent="0.3">
      <c r="B78" s="23" t="s">
        <v>102</v>
      </c>
      <c r="C78" s="24"/>
      <c r="D78" s="23"/>
      <c r="E78" s="25"/>
      <c r="F78" s="26" t="s">
        <v>67</v>
      </c>
    </row>
    <row r="82" spans="2:2" x14ac:dyDescent="0.3">
      <c r="B82" s="23" t="s">
        <v>71</v>
      </c>
    </row>
    <row r="83" spans="2:2" x14ac:dyDescent="0.3">
      <c r="B83" s="23" t="s">
        <v>72</v>
      </c>
    </row>
  </sheetData>
  <mergeCells count="75">
    <mergeCell ref="J55:J59"/>
    <mergeCell ref="J14:J18"/>
    <mergeCell ref="J25:J29"/>
    <mergeCell ref="J33:J37"/>
    <mergeCell ref="J40:J44"/>
    <mergeCell ref="J48:J52"/>
    <mergeCell ref="D48:D52"/>
    <mergeCell ref="E48:E52"/>
    <mergeCell ref="F48:F52"/>
    <mergeCell ref="D55:D59"/>
    <mergeCell ref="E55:E59"/>
    <mergeCell ref="F55:F59"/>
    <mergeCell ref="A77:R77"/>
    <mergeCell ref="B63:J63"/>
    <mergeCell ref="A65:K65"/>
    <mergeCell ref="A67:M68"/>
    <mergeCell ref="A70:M70"/>
    <mergeCell ref="A73:M73"/>
    <mergeCell ref="A75:M75"/>
    <mergeCell ref="A48:A52"/>
    <mergeCell ref="B48:B52"/>
    <mergeCell ref="C48:C52"/>
    <mergeCell ref="A55:A59"/>
    <mergeCell ref="B55:B59"/>
    <mergeCell ref="C55:C59"/>
    <mergeCell ref="A33:A37"/>
    <mergeCell ref="B33:B37"/>
    <mergeCell ref="C33:C37"/>
    <mergeCell ref="A39:L39"/>
    <mergeCell ref="A40:A44"/>
    <mergeCell ref="B40:B44"/>
    <mergeCell ref="C40:C44"/>
    <mergeCell ref="D40:D44"/>
    <mergeCell ref="E40:E44"/>
    <mergeCell ref="F40:F44"/>
    <mergeCell ref="D33:D37"/>
    <mergeCell ref="E33:E37"/>
    <mergeCell ref="F33:F37"/>
    <mergeCell ref="B13:J13"/>
    <mergeCell ref="A14:A18"/>
    <mergeCell ref="B14:B18"/>
    <mergeCell ref="C14:C18"/>
    <mergeCell ref="A25:A29"/>
    <mergeCell ref="B25:B29"/>
    <mergeCell ref="C25:C29"/>
    <mergeCell ref="D14:D18"/>
    <mergeCell ref="E14:E18"/>
    <mergeCell ref="F14:F18"/>
    <mergeCell ref="D25:D29"/>
    <mergeCell ref="E25:E29"/>
    <mergeCell ref="F25:F29"/>
    <mergeCell ref="O10:O11"/>
    <mergeCell ref="P10:R10"/>
    <mergeCell ref="J9:J11"/>
    <mergeCell ref="K9:K11"/>
    <mergeCell ref="L9:L11"/>
    <mergeCell ref="M9:M11"/>
    <mergeCell ref="N9:N11"/>
    <mergeCell ref="O9:R9"/>
    <mergeCell ref="L1:O1"/>
    <mergeCell ref="Q1:R1"/>
    <mergeCell ref="A7:V7"/>
    <mergeCell ref="A8:V8"/>
    <mergeCell ref="A9:A11"/>
    <mergeCell ref="B9:B11"/>
    <mergeCell ref="C9:C11"/>
    <mergeCell ref="D9:D11"/>
    <mergeCell ref="E9:F9"/>
    <mergeCell ref="G9:I9"/>
    <mergeCell ref="S9:V10"/>
    <mergeCell ref="E10:E11"/>
    <mergeCell ref="F10:F11"/>
    <mergeCell ref="G10:G11"/>
    <mergeCell ref="H10:H11"/>
    <mergeCell ref="I10:I11"/>
  </mergeCells>
  <pageMargins left="0.31496062992125984" right="0" top="0.74803149606299213" bottom="0.83906250000000004" header="0.31496062992125984" footer="0.31496062992125984"/>
  <pageSetup paperSize="9" scale="35" fitToHeight="0" orientation="landscape" r:id="rId1"/>
  <rowBreaks count="4" manualBreakCount="4">
    <brk id="22" max="9" man="1"/>
    <brk id="32" max="9" man="1"/>
    <brk id="46" max="9" man="1"/>
    <brk id="5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60" zoomScaleNormal="100" workbookViewId="0">
      <selection activeCell="K65" sqref="K65"/>
    </sheetView>
  </sheetViews>
  <sheetFormatPr defaultRowHeight="15" x14ac:dyDescent="0.25"/>
  <cols>
    <col min="1" max="1" width="5.42578125" style="824" customWidth="1"/>
    <col min="2" max="2" width="36.28515625" style="900" customWidth="1"/>
    <col min="3" max="3" width="22.42578125" style="686" customWidth="1"/>
    <col min="4" max="4" width="17" style="686" customWidth="1"/>
    <col min="5" max="5" width="35.140625" style="686" customWidth="1"/>
    <col min="6" max="6" width="34.5703125" style="686" customWidth="1"/>
    <col min="7" max="7" width="11.28515625" style="686" customWidth="1"/>
    <col min="8" max="8" width="12.42578125" style="686" customWidth="1"/>
    <col min="9" max="9" width="13.42578125" style="686" customWidth="1"/>
    <col min="10" max="10" width="25" style="901" customWidth="1"/>
    <col min="11" max="16384" width="9.140625" style="686"/>
  </cols>
  <sheetData>
    <row r="1" spans="1:10" ht="57" customHeight="1" x14ac:dyDescent="0.25">
      <c r="B1" s="825" t="s">
        <v>1311</v>
      </c>
      <c r="C1" s="826"/>
      <c r="D1" s="826"/>
      <c r="E1" s="826"/>
      <c r="F1" s="826"/>
      <c r="G1" s="826"/>
      <c r="H1" s="826"/>
      <c r="I1" s="826"/>
      <c r="J1" s="826"/>
    </row>
    <row r="2" spans="1:10" ht="48" customHeight="1" x14ac:dyDescent="0.25">
      <c r="A2" s="827" t="s">
        <v>1312</v>
      </c>
      <c r="B2" s="828" t="s">
        <v>442</v>
      </c>
      <c r="C2" s="828" t="s">
        <v>30</v>
      </c>
      <c r="D2" s="828" t="s">
        <v>443</v>
      </c>
      <c r="E2" s="828" t="s">
        <v>1313</v>
      </c>
      <c r="F2" s="828"/>
      <c r="G2" s="828" t="s">
        <v>494</v>
      </c>
      <c r="H2" s="828"/>
      <c r="I2" s="828"/>
      <c r="J2" s="828" t="s">
        <v>24</v>
      </c>
    </row>
    <row r="3" spans="1:10" ht="52.5" customHeight="1" x14ac:dyDescent="0.25">
      <c r="A3" s="829"/>
      <c r="B3" s="828"/>
      <c r="C3" s="828"/>
      <c r="D3" s="828"/>
      <c r="E3" s="830" t="s">
        <v>109</v>
      </c>
      <c r="F3" s="830" t="s">
        <v>110</v>
      </c>
      <c r="G3" s="830" t="s">
        <v>111</v>
      </c>
      <c r="H3" s="830" t="s">
        <v>1314</v>
      </c>
      <c r="I3" s="830" t="s">
        <v>1315</v>
      </c>
      <c r="J3" s="828"/>
    </row>
    <row r="4" spans="1:10" x14ac:dyDescent="0.25">
      <c r="A4" s="831">
        <v>1</v>
      </c>
      <c r="B4" s="830">
        <v>2</v>
      </c>
      <c r="C4" s="832">
        <v>3</v>
      </c>
      <c r="D4" s="832">
        <v>4</v>
      </c>
      <c r="E4" s="832">
        <v>5</v>
      </c>
      <c r="F4" s="832">
        <v>6</v>
      </c>
      <c r="G4" s="832">
        <v>7</v>
      </c>
      <c r="H4" s="832">
        <v>8</v>
      </c>
      <c r="I4" s="832">
        <v>9</v>
      </c>
      <c r="J4" s="832">
        <v>10</v>
      </c>
    </row>
    <row r="5" spans="1:10" ht="25.5" x14ac:dyDescent="0.25">
      <c r="A5" s="833" t="s">
        <v>1316</v>
      </c>
      <c r="B5" s="834"/>
      <c r="C5" s="834"/>
      <c r="D5" s="834"/>
      <c r="E5" s="834"/>
      <c r="F5" s="835"/>
      <c r="G5" s="836" t="s">
        <v>46</v>
      </c>
      <c r="H5" s="837">
        <f>H9+H38+H45+H47+H49+H51+H53+H56+H58+H61</f>
        <v>8060.67</v>
      </c>
      <c r="I5" s="837">
        <f>I9+I38+I45+I47+I49+I51+I53+I56+I58+I61</f>
        <v>7667.268</v>
      </c>
      <c r="J5" s="832"/>
    </row>
    <row r="6" spans="1:10" x14ac:dyDescent="0.25">
      <c r="A6" s="838"/>
      <c r="B6" s="839" t="s">
        <v>1317</v>
      </c>
      <c r="C6" s="839"/>
      <c r="D6" s="839"/>
      <c r="E6" s="839"/>
      <c r="F6" s="839"/>
      <c r="G6" s="839"/>
      <c r="H6" s="839"/>
      <c r="I6" s="839"/>
      <c r="J6" s="839"/>
    </row>
    <row r="7" spans="1:10" ht="80.25" customHeight="1" x14ac:dyDescent="0.25">
      <c r="A7" s="840">
        <v>1</v>
      </c>
      <c r="B7" s="841" t="s">
        <v>1318</v>
      </c>
      <c r="C7" s="836" t="s">
        <v>1319</v>
      </c>
      <c r="D7" s="836" t="s">
        <v>12</v>
      </c>
      <c r="E7" s="836" t="s">
        <v>12</v>
      </c>
      <c r="F7" s="836" t="s">
        <v>12</v>
      </c>
      <c r="G7" s="842" t="s">
        <v>46</v>
      </c>
      <c r="H7" s="843">
        <v>0</v>
      </c>
      <c r="I7" s="837">
        <v>0</v>
      </c>
      <c r="J7" s="836" t="s">
        <v>12</v>
      </c>
    </row>
    <row r="8" spans="1:10" ht="141" customHeight="1" x14ac:dyDescent="0.25">
      <c r="A8" s="844"/>
      <c r="B8" s="845" t="s">
        <v>1320</v>
      </c>
      <c r="C8" s="836" t="s">
        <v>1319</v>
      </c>
      <c r="D8" s="846" t="s">
        <v>1108</v>
      </c>
      <c r="E8" s="846" t="s">
        <v>1321</v>
      </c>
      <c r="F8" s="847" t="s">
        <v>1322</v>
      </c>
      <c r="G8" s="846" t="s">
        <v>12</v>
      </c>
      <c r="H8" s="846" t="s">
        <v>12</v>
      </c>
      <c r="I8" s="846" t="s">
        <v>12</v>
      </c>
      <c r="J8" s="842" t="s">
        <v>749</v>
      </c>
    </row>
    <row r="9" spans="1:10" ht="237" customHeight="1" x14ac:dyDescent="0.25">
      <c r="A9" s="840">
        <v>2</v>
      </c>
      <c r="B9" s="841" t="s">
        <v>1323</v>
      </c>
      <c r="C9" s="836" t="s">
        <v>1324</v>
      </c>
      <c r="D9" s="836" t="s">
        <v>12</v>
      </c>
      <c r="E9" s="836" t="s">
        <v>12</v>
      </c>
      <c r="F9" s="836" t="s">
        <v>12</v>
      </c>
      <c r="G9" s="842" t="s">
        <v>46</v>
      </c>
      <c r="H9" s="843">
        <v>7530.95</v>
      </c>
      <c r="I9" s="848">
        <v>7369.9</v>
      </c>
      <c r="J9" s="836" t="s">
        <v>12</v>
      </c>
    </row>
    <row r="10" spans="1:10" s="854" customFormat="1" ht="82.5" customHeight="1" x14ac:dyDescent="0.25">
      <c r="A10" s="849"/>
      <c r="B10" s="850" t="s">
        <v>1325</v>
      </c>
      <c r="C10" s="851" t="s">
        <v>1326</v>
      </c>
      <c r="D10" s="847" t="s">
        <v>872</v>
      </c>
      <c r="E10" s="852" t="s">
        <v>1327</v>
      </c>
      <c r="F10" s="852" t="s">
        <v>1328</v>
      </c>
      <c r="G10" s="847" t="s">
        <v>12</v>
      </c>
      <c r="H10" s="847" t="s">
        <v>12</v>
      </c>
      <c r="I10" s="847" t="s">
        <v>12</v>
      </c>
      <c r="J10" s="853" t="s">
        <v>749</v>
      </c>
    </row>
    <row r="11" spans="1:10" ht="106.5" customHeight="1" x14ac:dyDescent="0.25">
      <c r="A11" s="849"/>
      <c r="B11" s="841" t="s">
        <v>1329</v>
      </c>
      <c r="C11" s="637" t="s">
        <v>1326</v>
      </c>
      <c r="D11" s="836" t="s">
        <v>1108</v>
      </c>
      <c r="E11" s="637" t="s">
        <v>1330</v>
      </c>
      <c r="F11" s="637" t="s">
        <v>1331</v>
      </c>
      <c r="G11" s="846" t="s">
        <v>12</v>
      </c>
      <c r="H11" s="846" t="s">
        <v>12</v>
      </c>
      <c r="I11" s="846" t="s">
        <v>12</v>
      </c>
      <c r="J11" s="842" t="s">
        <v>749</v>
      </c>
    </row>
    <row r="12" spans="1:10" ht="110.25" customHeight="1" x14ac:dyDescent="0.25">
      <c r="A12" s="849"/>
      <c r="B12" s="855" t="s">
        <v>1332</v>
      </c>
      <c r="C12" s="637" t="s">
        <v>1326</v>
      </c>
      <c r="D12" s="846" t="s">
        <v>872</v>
      </c>
      <c r="E12" s="637" t="s">
        <v>1333</v>
      </c>
      <c r="F12" s="637" t="s">
        <v>1334</v>
      </c>
      <c r="G12" s="846" t="s">
        <v>12</v>
      </c>
      <c r="H12" s="846" t="s">
        <v>12</v>
      </c>
      <c r="I12" s="846" t="s">
        <v>12</v>
      </c>
      <c r="J12" s="842" t="s">
        <v>749</v>
      </c>
    </row>
    <row r="13" spans="1:10" ht="129" customHeight="1" x14ac:dyDescent="0.25">
      <c r="A13" s="849"/>
      <c r="B13" s="855" t="s">
        <v>1335</v>
      </c>
      <c r="C13" s="637" t="s">
        <v>1326</v>
      </c>
      <c r="D13" s="846" t="s">
        <v>872</v>
      </c>
      <c r="E13" s="637" t="s">
        <v>1336</v>
      </c>
      <c r="F13" s="637" t="s">
        <v>1337</v>
      </c>
      <c r="G13" s="846" t="s">
        <v>12</v>
      </c>
      <c r="H13" s="846" t="s">
        <v>12</v>
      </c>
      <c r="I13" s="846" t="s">
        <v>12</v>
      </c>
      <c r="J13" s="842" t="s">
        <v>749</v>
      </c>
    </row>
    <row r="14" spans="1:10" ht="83.25" customHeight="1" x14ac:dyDescent="0.25">
      <c r="A14" s="849"/>
      <c r="B14" s="841" t="s">
        <v>1338</v>
      </c>
      <c r="C14" s="637" t="s">
        <v>1326</v>
      </c>
      <c r="D14" s="846" t="s">
        <v>872</v>
      </c>
      <c r="E14" s="637" t="s">
        <v>1339</v>
      </c>
      <c r="F14" s="637" t="s">
        <v>1340</v>
      </c>
      <c r="G14" s="846" t="s">
        <v>12</v>
      </c>
      <c r="H14" s="846" t="s">
        <v>12</v>
      </c>
      <c r="I14" s="846" t="s">
        <v>12</v>
      </c>
      <c r="J14" s="842" t="s">
        <v>749</v>
      </c>
    </row>
    <row r="15" spans="1:10" ht="166.5" hidden="1" customHeight="1" x14ac:dyDescent="0.25">
      <c r="A15" s="849"/>
      <c r="B15" s="841" t="s">
        <v>1341</v>
      </c>
      <c r="C15" s="637" t="s">
        <v>1326</v>
      </c>
      <c r="D15" s="846" t="s">
        <v>872</v>
      </c>
      <c r="E15" s="637" t="s">
        <v>1342</v>
      </c>
      <c r="F15" s="637" t="s">
        <v>1343</v>
      </c>
      <c r="G15" s="846" t="s">
        <v>12</v>
      </c>
      <c r="H15" s="846" t="s">
        <v>12</v>
      </c>
      <c r="I15" s="846" t="s">
        <v>12</v>
      </c>
      <c r="J15" s="842" t="s">
        <v>749</v>
      </c>
    </row>
    <row r="16" spans="1:10" ht="86.25" hidden="1" customHeight="1" x14ac:dyDescent="0.25">
      <c r="A16" s="849"/>
      <c r="B16" s="841" t="s">
        <v>1344</v>
      </c>
      <c r="C16" s="637" t="s">
        <v>1326</v>
      </c>
      <c r="D16" s="852" t="s">
        <v>822</v>
      </c>
      <c r="E16" s="637" t="s">
        <v>1345</v>
      </c>
      <c r="F16" s="637" t="s">
        <v>1346</v>
      </c>
      <c r="G16" s="846" t="s">
        <v>12</v>
      </c>
      <c r="H16" s="846" t="s">
        <v>12</v>
      </c>
      <c r="I16" s="846" t="s">
        <v>12</v>
      </c>
      <c r="J16" s="842" t="s">
        <v>749</v>
      </c>
    </row>
    <row r="17" spans="1:10" ht="102" hidden="1" customHeight="1" x14ac:dyDescent="0.25">
      <c r="A17" s="849"/>
      <c r="B17" s="841" t="s">
        <v>1347</v>
      </c>
      <c r="C17" s="637" t="s">
        <v>1326</v>
      </c>
      <c r="D17" s="846" t="s">
        <v>872</v>
      </c>
      <c r="E17" s="637" t="s">
        <v>1348</v>
      </c>
      <c r="F17" s="637" t="s">
        <v>1349</v>
      </c>
      <c r="G17" s="846" t="s">
        <v>12</v>
      </c>
      <c r="H17" s="846" t="s">
        <v>12</v>
      </c>
      <c r="I17" s="846" t="s">
        <v>12</v>
      </c>
      <c r="J17" s="842" t="s">
        <v>749</v>
      </c>
    </row>
    <row r="18" spans="1:10" ht="86.25" hidden="1" customHeight="1" x14ac:dyDescent="0.25">
      <c r="A18" s="849"/>
      <c r="B18" s="841" t="s">
        <v>1344</v>
      </c>
      <c r="C18" s="637" t="s">
        <v>1326</v>
      </c>
      <c r="D18" s="846" t="s">
        <v>872</v>
      </c>
      <c r="E18" s="637" t="s">
        <v>1350</v>
      </c>
      <c r="F18" s="637" t="s">
        <v>1351</v>
      </c>
      <c r="G18" s="846" t="s">
        <v>12</v>
      </c>
      <c r="H18" s="846" t="s">
        <v>12</v>
      </c>
      <c r="I18" s="846" t="s">
        <v>12</v>
      </c>
      <c r="J18" s="842" t="s">
        <v>749</v>
      </c>
    </row>
    <row r="19" spans="1:10" ht="128.25" customHeight="1" x14ac:dyDescent="0.25">
      <c r="A19" s="849"/>
      <c r="B19" s="850" t="s">
        <v>1352</v>
      </c>
      <c r="C19" s="637" t="s">
        <v>1353</v>
      </c>
      <c r="D19" s="852" t="s">
        <v>1108</v>
      </c>
      <c r="E19" s="836" t="s">
        <v>1354</v>
      </c>
      <c r="F19" s="836" t="s">
        <v>1355</v>
      </c>
      <c r="G19" s="846" t="s">
        <v>12</v>
      </c>
      <c r="H19" s="846" t="s">
        <v>12</v>
      </c>
      <c r="I19" s="846" t="s">
        <v>12</v>
      </c>
      <c r="J19" s="842" t="s">
        <v>749</v>
      </c>
    </row>
    <row r="20" spans="1:10" ht="72.75" customHeight="1" x14ac:dyDescent="0.25">
      <c r="A20" s="849"/>
      <c r="B20" s="841" t="s">
        <v>1356</v>
      </c>
      <c r="C20" s="637" t="s">
        <v>1353</v>
      </c>
      <c r="D20" s="852" t="s">
        <v>1108</v>
      </c>
      <c r="E20" s="836" t="s">
        <v>1357</v>
      </c>
      <c r="F20" s="836" t="s">
        <v>1358</v>
      </c>
      <c r="G20" s="846" t="s">
        <v>12</v>
      </c>
      <c r="H20" s="846" t="s">
        <v>12</v>
      </c>
      <c r="I20" s="846" t="s">
        <v>12</v>
      </c>
      <c r="J20" s="842" t="s">
        <v>749</v>
      </c>
    </row>
    <row r="21" spans="1:10" ht="80.25" customHeight="1" x14ac:dyDescent="0.25">
      <c r="A21" s="849"/>
      <c r="B21" s="841" t="s">
        <v>1359</v>
      </c>
      <c r="C21" s="637" t="s">
        <v>1353</v>
      </c>
      <c r="D21" s="852" t="s">
        <v>1108</v>
      </c>
      <c r="E21" s="836" t="s">
        <v>1360</v>
      </c>
      <c r="F21" s="836" t="s">
        <v>1361</v>
      </c>
      <c r="G21" s="846" t="s">
        <v>12</v>
      </c>
      <c r="H21" s="846" t="s">
        <v>12</v>
      </c>
      <c r="I21" s="846" t="s">
        <v>12</v>
      </c>
      <c r="J21" s="842" t="s">
        <v>749</v>
      </c>
    </row>
    <row r="22" spans="1:10" ht="82.5" customHeight="1" x14ac:dyDescent="0.25">
      <c r="A22" s="849"/>
      <c r="B22" s="841" t="s">
        <v>1362</v>
      </c>
      <c r="C22" s="637" t="s">
        <v>1353</v>
      </c>
      <c r="D22" s="852" t="s">
        <v>1108</v>
      </c>
      <c r="E22" s="836" t="s">
        <v>1363</v>
      </c>
      <c r="F22" s="836" t="s">
        <v>1364</v>
      </c>
      <c r="G22" s="846" t="s">
        <v>12</v>
      </c>
      <c r="H22" s="846" t="s">
        <v>12</v>
      </c>
      <c r="I22" s="846" t="s">
        <v>12</v>
      </c>
      <c r="J22" s="842" t="s">
        <v>749</v>
      </c>
    </row>
    <row r="23" spans="1:10" ht="138" customHeight="1" x14ac:dyDescent="0.25">
      <c r="A23" s="849"/>
      <c r="B23" s="856" t="s">
        <v>1365</v>
      </c>
      <c r="C23" s="836" t="s">
        <v>1366</v>
      </c>
      <c r="D23" s="852" t="s">
        <v>872</v>
      </c>
      <c r="E23" s="836" t="s">
        <v>1367</v>
      </c>
      <c r="F23" s="836" t="s">
        <v>1368</v>
      </c>
      <c r="G23" s="846" t="s">
        <v>12</v>
      </c>
      <c r="H23" s="846" t="s">
        <v>12</v>
      </c>
      <c r="I23" s="846" t="s">
        <v>12</v>
      </c>
      <c r="J23" s="842" t="s">
        <v>749</v>
      </c>
    </row>
    <row r="24" spans="1:10" ht="80.25" customHeight="1" x14ac:dyDescent="0.25">
      <c r="A24" s="849"/>
      <c r="B24" s="841" t="s">
        <v>1369</v>
      </c>
      <c r="C24" s="836" t="s">
        <v>1370</v>
      </c>
      <c r="D24" s="846" t="s">
        <v>872</v>
      </c>
      <c r="E24" s="836" t="s">
        <v>1371</v>
      </c>
      <c r="F24" s="836" t="s">
        <v>1372</v>
      </c>
      <c r="G24" s="846" t="s">
        <v>12</v>
      </c>
      <c r="H24" s="846" t="s">
        <v>12</v>
      </c>
      <c r="I24" s="846" t="s">
        <v>12</v>
      </c>
      <c r="J24" s="857" t="s">
        <v>749</v>
      </c>
    </row>
    <row r="25" spans="1:10" ht="51" x14ac:dyDescent="0.25">
      <c r="A25" s="849"/>
      <c r="B25" s="841" t="s">
        <v>1373</v>
      </c>
      <c r="C25" s="836" t="s">
        <v>1370</v>
      </c>
      <c r="D25" s="852" t="s">
        <v>1108</v>
      </c>
      <c r="E25" s="836" t="s">
        <v>1374</v>
      </c>
      <c r="F25" s="836" t="s">
        <v>1375</v>
      </c>
      <c r="G25" s="846" t="s">
        <v>12</v>
      </c>
      <c r="H25" s="846" t="s">
        <v>12</v>
      </c>
      <c r="I25" s="846" t="s">
        <v>12</v>
      </c>
      <c r="J25" s="842" t="s">
        <v>749</v>
      </c>
    </row>
    <row r="26" spans="1:10" ht="111" customHeight="1" x14ac:dyDescent="0.25">
      <c r="A26" s="849"/>
      <c r="B26" s="841" t="s">
        <v>1376</v>
      </c>
      <c r="C26" s="836" t="s">
        <v>1370</v>
      </c>
      <c r="D26" s="846" t="s">
        <v>872</v>
      </c>
      <c r="E26" s="836" t="s">
        <v>1377</v>
      </c>
      <c r="F26" s="836" t="s">
        <v>1378</v>
      </c>
      <c r="G26" s="846" t="s">
        <v>12</v>
      </c>
      <c r="H26" s="846" t="s">
        <v>12</v>
      </c>
      <c r="I26" s="846" t="s">
        <v>12</v>
      </c>
      <c r="J26" s="842" t="s">
        <v>749</v>
      </c>
    </row>
    <row r="27" spans="1:10" ht="108.75" customHeight="1" x14ac:dyDescent="0.25">
      <c r="A27" s="849"/>
      <c r="B27" s="858" t="s">
        <v>1379</v>
      </c>
      <c r="C27" s="637" t="s">
        <v>1380</v>
      </c>
      <c r="D27" s="846" t="s">
        <v>872</v>
      </c>
      <c r="E27" s="836" t="s">
        <v>1381</v>
      </c>
      <c r="F27" s="836" t="s">
        <v>1382</v>
      </c>
      <c r="G27" s="846" t="s">
        <v>12</v>
      </c>
      <c r="H27" s="846" t="s">
        <v>12</v>
      </c>
      <c r="I27" s="846" t="s">
        <v>12</v>
      </c>
      <c r="J27" s="842" t="s">
        <v>749</v>
      </c>
    </row>
    <row r="28" spans="1:10" ht="107.25" customHeight="1" x14ac:dyDescent="0.25">
      <c r="A28" s="849"/>
      <c r="B28" s="858" t="s">
        <v>1383</v>
      </c>
      <c r="C28" s="637" t="s">
        <v>1384</v>
      </c>
      <c r="D28" s="846" t="s">
        <v>872</v>
      </c>
      <c r="E28" s="836" t="s">
        <v>1385</v>
      </c>
      <c r="F28" s="836" t="s">
        <v>1386</v>
      </c>
      <c r="G28" s="846" t="s">
        <v>12</v>
      </c>
      <c r="H28" s="846" t="s">
        <v>12</v>
      </c>
      <c r="I28" s="846" t="s">
        <v>12</v>
      </c>
      <c r="J28" s="842" t="s">
        <v>749</v>
      </c>
    </row>
    <row r="29" spans="1:10" ht="107.25" customHeight="1" x14ac:dyDescent="0.25">
      <c r="A29" s="849"/>
      <c r="B29" s="856" t="s">
        <v>1387</v>
      </c>
      <c r="C29" s="637" t="s">
        <v>1384</v>
      </c>
      <c r="D29" s="852" t="s">
        <v>1108</v>
      </c>
      <c r="E29" s="836" t="s">
        <v>1388</v>
      </c>
      <c r="F29" s="836" t="s">
        <v>1389</v>
      </c>
      <c r="G29" s="846" t="s">
        <v>12</v>
      </c>
      <c r="H29" s="846" t="s">
        <v>12</v>
      </c>
      <c r="I29" s="846" t="s">
        <v>12</v>
      </c>
      <c r="J29" s="842" t="s">
        <v>749</v>
      </c>
    </row>
    <row r="30" spans="1:10" ht="98.25" customHeight="1" x14ac:dyDescent="0.25">
      <c r="A30" s="849"/>
      <c r="B30" s="858" t="s">
        <v>1390</v>
      </c>
      <c r="C30" s="637" t="s">
        <v>1391</v>
      </c>
      <c r="D30" s="846" t="s">
        <v>872</v>
      </c>
      <c r="E30" s="836" t="s">
        <v>1392</v>
      </c>
      <c r="F30" s="836" t="s">
        <v>1393</v>
      </c>
      <c r="G30" s="846" t="s">
        <v>12</v>
      </c>
      <c r="H30" s="846" t="s">
        <v>12</v>
      </c>
      <c r="I30" s="846" t="s">
        <v>12</v>
      </c>
      <c r="J30" s="842" t="s">
        <v>749</v>
      </c>
    </row>
    <row r="31" spans="1:10" ht="105" customHeight="1" x14ac:dyDescent="0.25">
      <c r="A31" s="849"/>
      <c r="B31" s="858" t="s">
        <v>1394</v>
      </c>
      <c r="C31" s="637" t="s">
        <v>1395</v>
      </c>
      <c r="D31" s="846" t="s">
        <v>872</v>
      </c>
      <c r="E31" s="836" t="s">
        <v>1396</v>
      </c>
      <c r="F31" s="836" t="s">
        <v>1397</v>
      </c>
      <c r="G31" s="846" t="s">
        <v>12</v>
      </c>
      <c r="H31" s="846" t="s">
        <v>12</v>
      </c>
      <c r="I31" s="846" t="s">
        <v>12</v>
      </c>
      <c r="J31" s="842" t="s">
        <v>749</v>
      </c>
    </row>
    <row r="32" spans="1:10" ht="93.75" customHeight="1" x14ac:dyDescent="0.25">
      <c r="A32" s="849"/>
      <c r="B32" s="858" t="s">
        <v>1398</v>
      </c>
      <c r="C32" s="637" t="s">
        <v>1399</v>
      </c>
      <c r="D32" s="846" t="s">
        <v>872</v>
      </c>
      <c r="E32" s="836" t="s">
        <v>1400</v>
      </c>
      <c r="F32" s="836" t="s">
        <v>1401</v>
      </c>
      <c r="G32" s="846" t="s">
        <v>12</v>
      </c>
      <c r="H32" s="846" t="s">
        <v>12</v>
      </c>
      <c r="I32" s="846" t="s">
        <v>12</v>
      </c>
      <c r="J32" s="842" t="s">
        <v>749</v>
      </c>
    </row>
    <row r="33" spans="1:10" ht="69.75" hidden="1" customHeight="1" x14ac:dyDescent="0.25">
      <c r="A33" s="849"/>
      <c r="B33" s="859" t="s">
        <v>1402</v>
      </c>
      <c r="C33" s="637" t="s">
        <v>1380</v>
      </c>
      <c r="D33" s="852" t="s">
        <v>1403</v>
      </c>
      <c r="E33" s="836" t="s">
        <v>1404</v>
      </c>
      <c r="F33" s="836" t="s">
        <v>1405</v>
      </c>
      <c r="G33" s="846" t="s">
        <v>12</v>
      </c>
      <c r="H33" s="846" t="s">
        <v>12</v>
      </c>
      <c r="I33" s="846" t="s">
        <v>12</v>
      </c>
      <c r="J33" s="842" t="s">
        <v>749</v>
      </c>
    </row>
    <row r="34" spans="1:10" ht="72.75" hidden="1" customHeight="1" x14ac:dyDescent="0.25">
      <c r="A34" s="849"/>
      <c r="B34" s="860"/>
      <c r="C34" s="637" t="s">
        <v>1395</v>
      </c>
      <c r="D34" s="852" t="s">
        <v>1403</v>
      </c>
      <c r="E34" s="836" t="s">
        <v>1406</v>
      </c>
      <c r="F34" s="836" t="s">
        <v>1407</v>
      </c>
      <c r="G34" s="846" t="s">
        <v>12</v>
      </c>
      <c r="H34" s="846" t="s">
        <v>12</v>
      </c>
      <c r="I34" s="846" t="s">
        <v>12</v>
      </c>
      <c r="J34" s="842" t="s">
        <v>749</v>
      </c>
    </row>
    <row r="35" spans="1:10" ht="129.75" hidden="1" customHeight="1" x14ac:dyDescent="0.25">
      <c r="A35" s="849"/>
      <c r="B35" s="861"/>
      <c r="C35" s="836" t="s">
        <v>1384</v>
      </c>
      <c r="D35" s="852" t="s">
        <v>1108</v>
      </c>
      <c r="E35" s="836" t="s">
        <v>1408</v>
      </c>
      <c r="F35" s="836" t="s">
        <v>1409</v>
      </c>
      <c r="G35" s="846" t="s">
        <v>12</v>
      </c>
      <c r="H35" s="846" t="s">
        <v>12</v>
      </c>
      <c r="I35" s="846" t="s">
        <v>12</v>
      </c>
      <c r="J35" s="842" t="s">
        <v>749</v>
      </c>
    </row>
    <row r="36" spans="1:10" ht="0.75" customHeight="1" x14ac:dyDescent="0.25">
      <c r="A36" s="862"/>
      <c r="B36" s="859" t="s">
        <v>1410</v>
      </c>
      <c r="C36" s="852" t="s">
        <v>1411</v>
      </c>
      <c r="D36" s="852" t="s">
        <v>872</v>
      </c>
      <c r="E36" s="836" t="s">
        <v>1412</v>
      </c>
      <c r="F36" s="836" t="s">
        <v>1413</v>
      </c>
      <c r="G36" s="846" t="s">
        <v>12</v>
      </c>
      <c r="H36" s="846" t="s">
        <v>12</v>
      </c>
      <c r="I36" s="846" t="s">
        <v>12</v>
      </c>
      <c r="J36" s="842" t="s">
        <v>749</v>
      </c>
    </row>
    <row r="37" spans="1:10" ht="108.75" hidden="1" customHeight="1" x14ac:dyDescent="0.25">
      <c r="A37" s="862"/>
      <c r="B37" s="861"/>
      <c r="C37" s="637" t="s">
        <v>1380</v>
      </c>
      <c r="D37" s="852" t="s">
        <v>872</v>
      </c>
      <c r="E37" s="836" t="s">
        <v>1414</v>
      </c>
      <c r="F37" s="836" t="s">
        <v>1415</v>
      </c>
      <c r="G37" s="846" t="s">
        <v>12</v>
      </c>
      <c r="H37" s="846" t="s">
        <v>12</v>
      </c>
      <c r="I37" s="846" t="s">
        <v>12</v>
      </c>
      <c r="J37" s="842" t="s">
        <v>749</v>
      </c>
    </row>
    <row r="38" spans="1:10" ht="84.75" customHeight="1" x14ac:dyDescent="0.25">
      <c r="A38" s="840">
        <v>3</v>
      </c>
      <c r="B38" s="841" t="s">
        <v>1416</v>
      </c>
      <c r="C38" s="836" t="s">
        <v>1417</v>
      </c>
      <c r="D38" s="836" t="s">
        <v>12</v>
      </c>
      <c r="E38" s="836" t="s">
        <v>12</v>
      </c>
      <c r="F38" s="836" t="s">
        <v>12</v>
      </c>
      <c r="G38" s="842" t="s">
        <v>46</v>
      </c>
      <c r="H38" s="843">
        <f>14+18+32+36+40</f>
        <v>140</v>
      </c>
      <c r="I38" s="848">
        <v>0</v>
      </c>
      <c r="J38" s="852" t="s">
        <v>12</v>
      </c>
    </row>
    <row r="39" spans="1:10" ht="69" customHeight="1" x14ac:dyDescent="0.25">
      <c r="A39" s="849"/>
      <c r="B39" s="863" t="s">
        <v>1418</v>
      </c>
      <c r="C39" s="852" t="s">
        <v>1380</v>
      </c>
      <c r="D39" s="852" t="s">
        <v>822</v>
      </c>
      <c r="E39" s="852" t="s">
        <v>1419</v>
      </c>
      <c r="F39" s="852" t="s">
        <v>1420</v>
      </c>
      <c r="G39" s="852" t="s">
        <v>12</v>
      </c>
      <c r="H39" s="852" t="s">
        <v>12</v>
      </c>
      <c r="I39" s="852" t="s">
        <v>12</v>
      </c>
      <c r="J39" s="864" t="s">
        <v>749</v>
      </c>
    </row>
    <row r="40" spans="1:10" ht="80.25" customHeight="1" x14ac:dyDescent="0.25">
      <c r="A40" s="849"/>
      <c r="B40" s="863" t="s">
        <v>1421</v>
      </c>
      <c r="C40" s="852" t="s">
        <v>1391</v>
      </c>
      <c r="D40" s="852" t="s">
        <v>822</v>
      </c>
      <c r="E40" s="852" t="s">
        <v>1422</v>
      </c>
      <c r="F40" s="852" t="s">
        <v>1420</v>
      </c>
      <c r="G40" s="852" t="s">
        <v>12</v>
      </c>
      <c r="H40" s="852" t="s">
        <v>12</v>
      </c>
      <c r="I40" s="852" t="s">
        <v>12</v>
      </c>
      <c r="J40" s="864" t="s">
        <v>749</v>
      </c>
    </row>
    <row r="41" spans="1:10" ht="73.5" customHeight="1" x14ac:dyDescent="0.25">
      <c r="A41" s="849"/>
      <c r="B41" s="863" t="s">
        <v>1423</v>
      </c>
      <c r="C41" s="852" t="s">
        <v>1424</v>
      </c>
      <c r="D41" s="852" t="s">
        <v>822</v>
      </c>
      <c r="E41" s="852" t="s">
        <v>1425</v>
      </c>
      <c r="F41" s="852" t="s">
        <v>1420</v>
      </c>
      <c r="G41" s="852" t="s">
        <v>12</v>
      </c>
      <c r="H41" s="852" t="s">
        <v>12</v>
      </c>
      <c r="I41" s="852" t="s">
        <v>12</v>
      </c>
      <c r="J41" s="864" t="s">
        <v>749</v>
      </c>
    </row>
    <row r="42" spans="1:10" ht="69.75" customHeight="1" x14ac:dyDescent="0.25">
      <c r="A42" s="849"/>
      <c r="B42" s="863" t="s">
        <v>1426</v>
      </c>
      <c r="C42" s="852" t="s">
        <v>1427</v>
      </c>
      <c r="D42" s="852" t="s">
        <v>822</v>
      </c>
      <c r="E42" s="852" t="s">
        <v>1428</v>
      </c>
      <c r="F42" s="852" t="s">
        <v>1420</v>
      </c>
      <c r="G42" s="852" t="s">
        <v>12</v>
      </c>
      <c r="H42" s="852" t="s">
        <v>12</v>
      </c>
      <c r="I42" s="852" t="s">
        <v>12</v>
      </c>
      <c r="J42" s="864" t="s">
        <v>749</v>
      </c>
    </row>
    <row r="43" spans="1:10" ht="75.75" customHeight="1" x14ac:dyDescent="0.25">
      <c r="A43" s="849"/>
      <c r="B43" s="863" t="s">
        <v>1429</v>
      </c>
      <c r="C43" s="852" t="s">
        <v>1430</v>
      </c>
      <c r="D43" s="852" t="s">
        <v>822</v>
      </c>
      <c r="E43" s="852" t="s">
        <v>1431</v>
      </c>
      <c r="F43" s="852" t="s">
        <v>1432</v>
      </c>
      <c r="G43" s="852" t="s">
        <v>12</v>
      </c>
      <c r="H43" s="852" t="s">
        <v>12</v>
      </c>
      <c r="I43" s="852" t="s">
        <v>12</v>
      </c>
      <c r="J43" s="864" t="s">
        <v>749</v>
      </c>
    </row>
    <row r="44" spans="1:10" s="869" customFormat="1" ht="72" hidden="1" customHeight="1" x14ac:dyDescent="0.25">
      <c r="A44" s="844"/>
      <c r="B44" s="865" t="s">
        <v>1433</v>
      </c>
      <c r="C44" s="866" t="s">
        <v>1319</v>
      </c>
      <c r="D44" s="867" t="s">
        <v>1108</v>
      </c>
      <c r="E44" s="867" t="s">
        <v>1434</v>
      </c>
      <c r="F44" s="867" t="s">
        <v>1435</v>
      </c>
      <c r="G44" s="867" t="s">
        <v>12</v>
      </c>
      <c r="H44" s="867" t="s">
        <v>12</v>
      </c>
      <c r="I44" s="867" t="s">
        <v>12</v>
      </c>
      <c r="J44" s="868" t="s">
        <v>749</v>
      </c>
    </row>
    <row r="45" spans="1:10" ht="59.25" customHeight="1" x14ac:dyDescent="0.25">
      <c r="A45" s="840">
        <v>4</v>
      </c>
      <c r="B45" s="850" t="s">
        <v>1436</v>
      </c>
      <c r="C45" s="836" t="s">
        <v>1319</v>
      </c>
      <c r="D45" s="852" t="s">
        <v>12</v>
      </c>
      <c r="E45" s="852" t="s">
        <v>12</v>
      </c>
      <c r="F45" s="852" t="s">
        <v>12</v>
      </c>
      <c r="G45" s="842" t="s">
        <v>46</v>
      </c>
      <c r="H45" s="870">
        <v>0</v>
      </c>
      <c r="I45" s="871">
        <v>0</v>
      </c>
      <c r="J45" s="852" t="s">
        <v>12</v>
      </c>
    </row>
    <row r="46" spans="1:10" ht="88.5" customHeight="1" x14ac:dyDescent="0.25">
      <c r="A46" s="844"/>
      <c r="B46" s="850" t="s">
        <v>1437</v>
      </c>
      <c r="C46" s="836" t="s">
        <v>1319</v>
      </c>
      <c r="D46" s="852" t="s">
        <v>1108</v>
      </c>
      <c r="E46" s="852" t="s">
        <v>1438</v>
      </c>
      <c r="F46" s="852" t="s">
        <v>1439</v>
      </c>
      <c r="G46" s="852" t="s">
        <v>12</v>
      </c>
      <c r="H46" s="852" t="s">
        <v>12</v>
      </c>
      <c r="I46" s="852" t="s">
        <v>12</v>
      </c>
      <c r="J46" s="864" t="s">
        <v>749</v>
      </c>
    </row>
    <row r="47" spans="1:10" ht="54.75" customHeight="1" x14ac:dyDescent="0.25">
      <c r="A47" s="840">
        <v>5</v>
      </c>
      <c r="B47" s="850" t="s">
        <v>1440</v>
      </c>
      <c r="C47" s="836" t="s">
        <v>1319</v>
      </c>
      <c r="D47" s="852" t="s">
        <v>12</v>
      </c>
      <c r="E47" s="852" t="s">
        <v>12</v>
      </c>
      <c r="F47" s="852" t="s">
        <v>12</v>
      </c>
      <c r="G47" s="842" t="s">
        <v>46</v>
      </c>
      <c r="H47" s="870">
        <v>0</v>
      </c>
      <c r="I47" s="870">
        <v>0</v>
      </c>
      <c r="J47" s="852" t="s">
        <v>12</v>
      </c>
    </row>
    <row r="48" spans="1:10" ht="84" customHeight="1" x14ac:dyDescent="0.25">
      <c r="A48" s="844"/>
      <c r="B48" s="850" t="s">
        <v>1441</v>
      </c>
      <c r="C48" s="836" t="s">
        <v>1319</v>
      </c>
      <c r="D48" s="852" t="s">
        <v>1108</v>
      </c>
      <c r="E48" s="852" t="s">
        <v>1442</v>
      </c>
      <c r="F48" s="852" t="s">
        <v>1443</v>
      </c>
      <c r="G48" s="852" t="s">
        <v>12</v>
      </c>
      <c r="H48" s="852" t="s">
        <v>12</v>
      </c>
      <c r="I48" s="852" t="s">
        <v>12</v>
      </c>
      <c r="J48" s="864" t="s">
        <v>749</v>
      </c>
    </row>
    <row r="49" spans="1:10" ht="66.75" customHeight="1" x14ac:dyDescent="0.25">
      <c r="A49" s="840">
        <v>6</v>
      </c>
      <c r="B49" s="850" t="s">
        <v>1444</v>
      </c>
      <c r="C49" s="852" t="s">
        <v>1417</v>
      </c>
      <c r="D49" s="852" t="s">
        <v>12</v>
      </c>
      <c r="E49" s="852" t="s">
        <v>12</v>
      </c>
      <c r="F49" s="852" t="s">
        <v>12</v>
      </c>
      <c r="G49" s="842" t="s">
        <v>46</v>
      </c>
      <c r="H49" s="870">
        <v>10</v>
      </c>
      <c r="I49" s="870">
        <v>9.99</v>
      </c>
      <c r="J49" s="852" t="s">
        <v>12</v>
      </c>
    </row>
    <row r="50" spans="1:10" ht="77.25" customHeight="1" x14ac:dyDescent="0.25">
      <c r="A50" s="844"/>
      <c r="B50" s="850" t="s">
        <v>1445</v>
      </c>
      <c r="C50" s="852" t="s">
        <v>1411</v>
      </c>
      <c r="D50" s="852" t="s">
        <v>1108</v>
      </c>
      <c r="E50" s="852" t="s">
        <v>1446</v>
      </c>
      <c r="F50" s="852" t="s">
        <v>1447</v>
      </c>
      <c r="G50" s="852" t="s">
        <v>12</v>
      </c>
      <c r="H50" s="852" t="s">
        <v>12</v>
      </c>
      <c r="I50" s="852" t="s">
        <v>12</v>
      </c>
      <c r="J50" s="864" t="s">
        <v>749</v>
      </c>
    </row>
    <row r="51" spans="1:10" ht="81" customHeight="1" x14ac:dyDescent="0.25">
      <c r="A51" s="840">
        <v>7</v>
      </c>
      <c r="B51" s="850" t="s">
        <v>1448</v>
      </c>
      <c r="C51" s="852" t="s">
        <v>1417</v>
      </c>
      <c r="D51" s="852" t="s">
        <v>12</v>
      </c>
      <c r="E51" s="852" t="s">
        <v>12</v>
      </c>
      <c r="F51" s="852" t="s">
        <v>12</v>
      </c>
      <c r="G51" s="842" t="s">
        <v>46</v>
      </c>
      <c r="H51" s="870">
        <v>60</v>
      </c>
      <c r="I51" s="870">
        <v>59.77</v>
      </c>
      <c r="J51" s="852" t="s">
        <v>12</v>
      </c>
    </row>
    <row r="52" spans="1:10" ht="92.25" customHeight="1" x14ac:dyDescent="0.25">
      <c r="A52" s="844"/>
      <c r="B52" s="850" t="s">
        <v>1449</v>
      </c>
      <c r="C52" s="852" t="s">
        <v>1427</v>
      </c>
      <c r="D52" s="852" t="s">
        <v>1108</v>
      </c>
      <c r="E52" s="852" t="s">
        <v>1450</v>
      </c>
      <c r="F52" s="852" t="s">
        <v>1451</v>
      </c>
      <c r="G52" s="852" t="s">
        <v>12</v>
      </c>
      <c r="H52" s="852" t="s">
        <v>12</v>
      </c>
      <c r="I52" s="852" t="s">
        <v>12</v>
      </c>
      <c r="J52" s="864" t="s">
        <v>749</v>
      </c>
    </row>
    <row r="53" spans="1:10" ht="81" customHeight="1" x14ac:dyDescent="0.25">
      <c r="A53" s="840">
        <v>8</v>
      </c>
      <c r="B53" s="850" t="s">
        <v>1452</v>
      </c>
      <c r="C53" s="836" t="s">
        <v>1319</v>
      </c>
      <c r="D53" s="852" t="s">
        <v>12</v>
      </c>
      <c r="E53" s="852" t="s">
        <v>12</v>
      </c>
      <c r="F53" s="852" t="s">
        <v>12</v>
      </c>
      <c r="G53" s="842" t="s">
        <v>46</v>
      </c>
      <c r="H53" s="870">
        <v>0</v>
      </c>
      <c r="I53" s="870">
        <v>0</v>
      </c>
      <c r="J53" s="852" t="s">
        <v>12</v>
      </c>
    </row>
    <row r="54" spans="1:10" ht="72.75" customHeight="1" x14ac:dyDescent="0.25">
      <c r="A54" s="844"/>
      <c r="B54" s="850" t="s">
        <v>1453</v>
      </c>
      <c r="C54" s="836" t="s">
        <v>1319</v>
      </c>
      <c r="D54" s="852" t="s">
        <v>1108</v>
      </c>
      <c r="E54" s="852" t="s">
        <v>1454</v>
      </c>
      <c r="F54" s="852" t="s">
        <v>1455</v>
      </c>
      <c r="G54" s="852" t="s">
        <v>12</v>
      </c>
      <c r="H54" s="852" t="s">
        <v>12</v>
      </c>
      <c r="I54" s="852" t="s">
        <v>12</v>
      </c>
      <c r="J54" s="864" t="s">
        <v>749</v>
      </c>
    </row>
    <row r="55" spans="1:10" x14ac:dyDescent="0.25">
      <c r="A55" s="838"/>
      <c r="B55" s="872" t="s">
        <v>1456</v>
      </c>
      <c r="C55" s="873"/>
      <c r="D55" s="873"/>
      <c r="E55" s="873"/>
      <c r="F55" s="873"/>
      <c r="G55" s="873"/>
      <c r="H55" s="873"/>
      <c r="I55" s="873"/>
      <c r="J55" s="874"/>
    </row>
    <row r="56" spans="1:10" ht="57.75" customHeight="1" x14ac:dyDescent="0.25">
      <c r="A56" s="840">
        <v>1</v>
      </c>
      <c r="B56" s="850" t="s">
        <v>1457</v>
      </c>
      <c r="C56" s="836" t="s">
        <v>1319</v>
      </c>
      <c r="D56" s="852" t="s">
        <v>12</v>
      </c>
      <c r="E56" s="852" t="s">
        <v>12</v>
      </c>
      <c r="F56" s="852" t="s">
        <v>12</v>
      </c>
      <c r="G56" s="842" t="s">
        <v>46</v>
      </c>
      <c r="H56" s="870">
        <v>0</v>
      </c>
      <c r="I56" s="870">
        <v>0</v>
      </c>
      <c r="J56" s="852" t="s">
        <v>12</v>
      </c>
    </row>
    <row r="57" spans="1:10" ht="99" customHeight="1" x14ac:dyDescent="0.25">
      <c r="A57" s="844"/>
      <c r="B57" s="850" t="s">
        <v>1458</v>
      </c>
      <c r="C57" s="836" t="s">
        <v>1319</v>
      </c>
      <c r="D57" s="852" t="s">
        <v>1108</v>
      </c>
      <c r="E57" s="852" t="s">
        <v>1459</v>
      </c>
      <c r="F57" s="852" t="s">
        <v>1460</v>
      </c>
      <c r="G57" s="852" t="s">
        <v>12</v>
      </c>
      <c r="H57" s="852" t="s">
        <v>12</v>
      </c>
      <c r="I57" s="852" t="s">
        <v>12</v>
      </c>
      <c r="J57" s="864" t="s">
        <v>749</v>
      </c>
    </row>
    <row r="58" spans="1:10" ht="79.5" customHeight="1" x14ac:dyDescent="0.25">
      <c r="A58" s="840">
        <v>2</v>
      </c>
      <c r="B58" s="850" t="s">
        <v>1461</v>
      </c>
      <c r="C58" s="836" t="s">
        <v>1462</v>
      </c>
      <c r="D58" s="852" t="s">
        <v>12</v>
      </c>
      <c r="E58" s="852" t="s">
        <v>12</v>
      </c>
      <c r="F58" s="852" t="s">
        <v>12</v>
      </c>
      <c r="G58" s="842" t="s">
        <v>46</v>
      </c>
      <c r="H58" s="870">
        <v>319.72000000000003</v>
      </c>
      <c r="I58" s="870">
        <v>227.608</v>
      </c>
      <c r="J58" s="852" t="s">
        <v>12</v>
      </c>
    </row>
    <row r="59" spans="1:10" ht="129" customHeight="1" x14ac:dyDescent="0.25">
      <c r="A59" s="849"/>
      <c r="B59" s="850" t="s">
        <v>1463</v>
      </c>
      <c r="C59" s="836" t="s">
        <v>1319</v>
      </c>
      <c r="D59" s="852" t="s">
        <v>872</v>
      </c>
      <c r="E59" s="852" t="s">
        <v>1464</v>
      </c>
      <c r="F59" s="836" t="s">
        <v>1465</v>
      </c>
      <c r="G59" s="852" t="s">
        <v>12</v>
      </c>
      <c r="H59" s="852" t="s">
        <v>12</v>
      </c>
      <c r="I59" s="852" t="s">
        <v>12</v>
      </c>
      <c r="J59" s="852" t="s">
        <v>749</v>
      </c>
    </row>
    <row r="60" spans="1:10" ht="108.75" customHeight="1" x14ac:dyDescent="0.25">
      <c r="A60" s="844"/>
      <c r="B60" s="850" t="s">
        <v>1466</v>
      </c>
      <c r="C60" s="637" t="s">
        <v>1380</v>
      </c>
      <c r="D60" s="852" t="s">
        <v>872</v>
      </c>
      <c r="E60" s="852" t="s">
        <v>1467</v>
      </c>
      <c r="F60" s="836" t="s">
        <v>1468</v>
      </c>
      <c r="G60" s="852" t="s">
        <v>12</v>
      </c>
      <c r="H60" s="852" t="s">
        <v>12</v>
      </c>
      <c r="I60" s="852" t="s">
        <v>12</v>
      </c>
      <c r="J60" s="864" t="s">
        <v>749</v>
      </c>
    </row>
    <row r="61" spans="1:10" ht="87" customHeight="1" x14ac:dyDescent="0.25">
      <c r="A61" s="840">
        <v>3</v>
      </c>
      <c r="B61" s="841" t="s">
        <v>1469</v>
      </c>
      <c r="C61" s="836" t="s">
        <v>1319</v>
      </c>
      <c r="D61" s="836" t="s">
        <v>12</v>
      </c>
      <c r="E61" s="852" t="s">
        <v>12</v>
      </c>
      <c r="F61" s="852" t="s">
        <v>12</v>
      </c>
      <c r="G61" s="842" t="s">
        <v>46</v>
      </c>
      <c r="H61" s="870">
        <v>0</v>
      </c>
      <c r="I61" s="870">
        <v>0</v>
      </c>
      <c r="J61" s="852" t="s">
        <v>12</v>
      </c>
    </row>
    <row r="62" spans="1:10" ht="135.75" customHeight="1" x14ac:dyDescent="0.25">
      <c r="A62" s="844"/>
      <c r="B62" s="841" t="s">
        <v>1470</v>
      </c>
      <c r="C62" s="836" t="s">
        <v>1319</v>
      </c>
      <c r="D62" s="852" t="s">
        <v>872</v>
      </c>
      <c r="E62" s="836" t="s">
        <v>1471</v>
      </c>
      <c r="F62" s="836" t="s">
        <v>1472</v>
      </c>
      <c r="G62" s="852" t="s">
        <v>12</v>
      </c>
      <c r="H62" s="852" t="s">
        <v>12</v>
      </c>
      <c r="I62" s="852" t="s">
        <v>12</v>
      </c>
      <c r="J62" s="864" t="s">
        <v>749</v>
      </c>
    </row>
    <row r="63" spans="1:10" ht="12.75" customHeight="1" x14ac:dyDescent="0.25">
      <c r="A63" s="875" t="s">
        <v>1473</v>
      </c>
      <c r="B63" s="876"/>
      <c r="C63" s="876"/>
      <c r="D63" s="876"/>
      <c r="E63" s="877"/>
      <c r="F63" s="878" t="s">
        <v>1474</v>
      </c>
      <c r="G63" s="879" t="s">
        <v>1475</v>
      </c>
      <c r="H63" s="880"/>
      <c r="I63" s="880"/>
      <c r="J63" s="881"/>
    </row>
    <row r="64" spans="1:10" ht="4.5" customHeight="1" x14ac:dyDescent="0.25">
      <c r="A64" s="882"/>
      <c r="B64" s="883"/>
      <c r="C64" s="883"/>
      <c r="D64" s="883"/>
      <c r="E64" s="884"/>
      <c r="F64" s="885"/>
      <c r="G64" s="886"/>
      <c r="H64" s="887"/>
      <c r="I64" s="887"/>
      <c r="J64" s="888"/>
    </row>
    <row r="69" spans="2:10" ht="26.25" customHeight="1" x14ac:dyDescent="0.25">
      <c r="B69" s="889" t="s">
        <v>1476</v>
      </c>
      <c r="C69" s="889"/>
      <c r="D69" s="890"/>
      <c r="E69" s="890"/>
      <c r="F69" s="890"/>
      <c r="G69" s="890"/>
      <c r="H69" s="891"/>
      <c r="I69" s="891"/>
      <c r="J69" s="892" t="s">
        <v>1477</v>
      </c>
    </row>
    <row r="70" spans="2:10" ht="14.25" customHeight="1" x14ac:dyDescent="0.25">
      <c r="B70" s="893" t="s">
        <v>1478</v>
      </c>
      <c r="C70" s="893"/>
      <c r="D70" s="894" t="s">
        <v>1479</v>
      </c>
      <c r="F70" s="895"/>
      <c r="G70" s="890"/>
      <c r="H70" s="890"/>
      <c r="I70" s="890"/>
      <c r="J70" s="896"/>
    </row>
    <row r="71" spans="2:10" ht="17.25" customHeight="1" x14ac:dyDescent="0.25">
      <c r="B71" s="897"/>
      <c r="C71" s="898"/>
      <c r="D71" s="890"/>
      <c r="E71" s="890"/>
      <c r="F71" s="890"/>
      <c r="G71" s="890"/>
      <c r="H71" s="890"/>
      <c r="I71" s="890"/>
      <c r="J71" s="899"/>
    </row>
    <row r="73" spans="2:10" ht="7.5" customHeight="1" x14ac:dyDescent="0.25"/>
    <row r="74" spans="2:10" ht="12" customHeight="1" x14ac:dyDescent="0.25">
      <c r="B74" s="902" t="s">
        <v>1480</v>
      </c>
    </row>
    <row r="75" spans="2:10" x14ac:dyDescent="0.25">
      <c r="B75" s="903" t="s">
        <v>1481</v>
      </c>
    </row>
    <row r="76" spans="2:10" ht="14.25" customHeight="1" x14ac:dyDescent="0.25"/>
    <row r="77" spans="2:10" hidden="1" x14ac:dyDescent="0.25"/>
    <row r="78" spans="2:10" hidden="1" x14ac:dyDescent="0.25"/>
    <row r="79" spans="2:10" hidden="1" x14ac:dyDescent="0.25"/>
    <row r="81" ht="15" customHeight="1" x14ac:dyDescent="0.25"/>
    <row r="82" hidden="1" x14ac:dyDescent="0.25"/>
    <row r="83" ht="13.5" customHeight="1" x14ac:dyDescent="0.25"/>
    <row r="84" hidden="1" x14ac:dyDescent="0.25"/>
    <row r="85" ht="8.25" customHeight="1" x14ac:dyDescent="0.25"/>
  </sheetData>
  <mergeCells count="29">
    <mergeCell ref="B69:C69"/>
    <mergeCell ref="B70:C70"/>
    <mergeCell ref="B55:J55"/>
    <mergeCell ref="A56:A57"/>
    <mergeCell ref="A58:A60"/>
    <mergeCell ref="A61:A62"/>
    <mergeCell ref="A63:E64"/>
    <mergeCell ref="F63:F64"/>
    <mergeCell ref="G63:J64"/>
    <mergeCell ref="A38:A44"/>
    <mergeCell ref="A45:A46"/>
    <mergeCell ref="A47:A48"/>
    <mergeCell ref="A49:A50"/>
    <mergeCell ref="A51:A52"/>
    <mergeCell ref="A53:A54"/>
    <mergeCell ref="A5:F5"/>
    <mergeCell ref="B6:J6"/>
    <mergeCell ref="A7:A8"/>
    <mergeCell ref="A9:A35"/>
    <mergeCell ref="B33:B35"/>
    <mergeCell ref="B36:B37"/>
    <mergeCell ref="B1:J1"/>
    <mergeCell ref="A2:A3"/>
    <mergeCell ref="B2:B3"/>
    <mergeCell ref="C2:C3"/>
    <mergeCell ref="D2:D3"/>
    <mergeCell ref="E2:F2"/>
    <mergeCell ref="G2:I2"/>
    <mergeCell ref="J2:J3"/>
  </mergeCells>
  <printOptions horizontalCentered="1" verticalCentered="1"/>
  <pageMargins left="0" right="0" top="0" bottom="0" header="0" footer="0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view="pageBreakPreview" topLeftCell="A8" zoomScale="40" zoomScaleNormal="40" zoomScaleSheetLayoutView="40" zoomScalePageLayoutView="55" workbookViewId="0">
      <selection activeCell="P33" sqref="P33"/>
    </sheetView>
  </sheetViews>
  <sheetFormatPr defaultRowHeight="15.75" x14ac:dyDescent="0.25"/>
  <cols>
    <col min="1" max="1" width="9.85546875" style="822" customWidth="1"/>
    <col min="2" max="2" width="70.140625" style="817" customWidth="1"/>
    <col min="3" max="3" width="72.140625" style="817" customWidth="1"/>
    <col min="4" max="4" width="47.140625" style="817" customWidth="1"/>
    <col min="5" max="5" width="35.5703125" style="817" customWidth="1"/>
    <col min="6" max="6" width="72.28515625" style="817" customWidth="1"/>
    <col min="7" max="7" width="34.7109375" style="817" customWidth="1"/>
    <col min="8" max="8" width="23.5703125" style="817" customWidth="1"/>
    <col min="9" max="9" width="24.85546875" style="817" customWidth="1"/>
    <col min="10" max="10" width="61.7109375" style="817" customWidth="1"/>
    <col min="11" max="12" width="9.140625" style="68" hidden="1" customWidth="1"/>
    <col min="13" max="15" width="9.140625" style="68"/>
    <col min="16" max="16" width="22.42578125" style="68" customWidth="1"/>
    <col min="17" max="16384" width="9.140625" style="68"/>
  </cols>
  <sheetData>
    <row r="1" spans="1:13" s="691" customFormat="1" ht="3.75" customHeight="1" x14ac:dyDescent="0.3">
      <c r="A1" s="688"/>
      <c r="B1" s="20"/>
      <c r="C1" s="689"/>
      <c r="D1" s="693"/>
      <c r="E1" s="693"/>
      <c r="F1" s="689"/>
      <c r="G1" s="689"/>
      <c r="H1" s="689"/>
      <c r="I1" s="689"/>
      <c r="J1" s="693"/>
    </row>
    <row r="2" spans="1:13" s="691" customFormat="1" ht="25.5" x14ac:dyDescent="0.3">
      <c r="A2" s="904" t="s">
        <v>1087</v>
      </c>
      <c r="B2" s="904"/>
      <c r="C2" s="904"/>
      <c r="D2" s="904"/>
      <c r="E2" s="904"/>
      <c r="F2" s="904"/>
      <c r="G2" s="904"/>
      <c r="H2" s="904"/>
      <c r="I2" s="904"/>
      <c r="J2" s="904"/>
    </row>
    <row r="3" spans="1:13" s="691" customFormat="1" ht="39" customHeight="1" x14ac:dyDescent="0.3">
      <c r="A3" s="905" t="s">
        <v>1482</v>
      </c>
      <c r="B3" s="905"/>
      <c r="C3" s="905"/>
      <c r="D3" s="905"/>
      <c r="E3" s="905"/>
      <c r="F3" s="905"/>
      <c r="G3" s="905"/>
      <c r="H3" s="905"/>
      <c r="I3" s="905"/>
      <c r="J3" s="905"/>
    </row>
    <row r="4" spans="1:13" s="691" customFormat="1" ht="98.25" customHeight="1" x14ac:dyDescent="0.3">
      <c r="A4" s="906" t="str">
        <f>'[3]2023'!A9</f>
        <v>№</v>
      </c>
      <c r="B4" s="906" t="str">
        <f>'[3]2023'!B9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4" s="906" t="str">
        <f>'[3]2023'!C9</f>
        <v>Ответственный исполнитель</v>
      </c>
      <c r="D4" s="907" t="s">
        <v>31</v>
      </c>
      <c r="E4" s="908" t="s">
        <v>32</v>
      </c>
      <c r="F4" s="909"/>
      <c r="G4" s="909" t="s">
        <v>1089</v>
      </c>
      <c r="H4" s="909"/>
      <c r="I4" s="910"/>
      <c r="J4" s="911" t="s">
        <v>24</v>
      </c>
      <c r="K4" s="912"/>
      <c r="L4" s="705"/>
      <c r="M4" s="706"/>
    </row>
    <row r="5" spans="1:13" s="691" customFormat="1" ht="79.5" customHeight="1" x14ac:dyDescent="0.3">
      <c r="A5" s="913"/>
      <c r="B5" s="913"/>
      <c r="C5" s="913"/>
      <c r="D5" s="914"/>
      <c r="E5" s="907" t="str">
        <f>'[3]2023'!E10</f>
        <v>План</v>
      </c>
      <c r="F5" s="906" t="str">
        <f>'[3]2023'!F10</f>
        <v>Факт</v>
      </c>
      <c r="G5" s="906" t="str">
        <f>'[3]2023'!G10</f>
        <v xml:space="preserve"> Источник финансирования</v>
      </c>
      <c r="H5" s="906" t="str">
        <f>'[3]2023'!H10</f>
        <v>План на отчетную дату</v>
      </c>
      <c r="I5" s="906" t="str">
        <f>'[3]2023'!I10</f>
        <v>Кассовое исполнение на отчетную дату</v>
      </c>
      <c r="J5" s="915"/>
      <c r="K5" s="916"/>
      <c r="L5" s="705"/>
      <c r="M5" s="706"/>
    </row>
    <row r="6" spans="1:13" s="691" customFormat="1" ht="20.25" customHeight="1" x14ac:dyDescent="0.3">
      <c r="A6" s="913"/>
      <c r="B6" s="913"/>
      <c r="C6" s="913"/>
      <c r="D6" s="914"/>
      <c r="E6" s="914"/>
      <c r="F6" s="913"/>
      <c r="G6" s="913"/>
      <c r="H6" s="913"/>
      <c r="I6" s="913"/>
      <c r="J6" s="915"/>
      <c r="K6" s="916"/>
      <c r="L6" s="705"/>
      <c r="M6" s="706"/>
    </row>
    <row r="7" spans="1:13" s="691" customFormat="1" ht="12.75" customHeight="1" x14ac:dyDescent="0.3">
      <c r="A7" s="917"/>
      <c r="B7" s="917"/>
      <c r="C7" s="917"/>
      <c r="D7" s="918"/>
      <c r="E7" s="918"/>
      <c r="F7" s="917"/>
      <c r="G7" s="917"/>
      <c r="H7" s="917"/>
      <c r="I7" s="917"/>
      <c r="J7" s="919"/>
      <c r="K7" s="920"/>
      <c r="L7" s="705"/>
      <c r="M7" s="706"/>
    </row>
    <row r="8" spans="1:13" s="691" customFormat="1" ht="26.25" x14ac:dyDescent="0.4">
      <c r="A8" s="921">
        <v>1</v>
      </c>
      <c r="B8" s="921">
        <v>2</v>
      </c>
      <c r="C8" s="921">
        <v>3</v>
      </c>
      <c r="D8" s="921">
        <v>4</v>
      </c>
      <c r="E8" s="921">
        <v>5</v>
      </c>
      <c r="F8" s="921">
        <v>6</v>
      </c>
      <c r="G8" s="921">
        <v>7</v>
      </c>
      <c r="H8" s="921">
        <v>8</v>
      </c>
      <c r="I8" s="921">
        <v>9</v>
      </c>
      <c r="J8" s="922">
        <v>10</v>
      </c>
      <c r="K8" s="923"/>
    </row>
    <row r="9" spans="1:13" s="20" customFormat="1" ht="118.5" hidden="1" customHeight="1" x14ac:dyDescent="0.4">
      <c r="A9" s="924" t="s">
        <v>520</v>
      </c>
      <c r="B9" s="925" t="s">
        <v>1090</v>
      </c>
      <c r="C9" s="925" t="s">
        <v>29</v>
      </c>
      <c r="D9" s="926"/>
      <c r="E9" s="926" t="s">
        <v>13</v>
      </c>
      <c r="F9" s="926">
        <v>43831</v>
      </c>
      <c r="G9" s="926">
        <v>44196</v>
      </c>
      <c r="H9" s="926">
        <v>43938</v>
      </c>
      <c r="I9" s="926">
        <v>44135</v>
      </c>
      <c r="J9" s="927" t="s">
        <v>13</v>
      </c>
      <c r="K9" s="928"/>
    </row>
    <row r="10" spans="1:13" s="691" customFormat="1" ht="84.75" hidden="1" customHeight="1" x14ac:dyDescent="0.4">
      <c r="A10" s="924"/>
      <c r="B10" s="929" t="s">
        <v>1091</v>
      </c>
      <c r="C10" s="926" t="s">
        <v>13</v>
      </c>
      <c r="D10" s="925"/>
      <c r="E10" s="925" t="s">
        <v>1092</v>
      </c>
      <c r="F10" s="926" t="s">
        <v>13</v>
      </c>
      <c r="G10" s="926">
        <v>44196</v>
      </c>
      <c r="H10" s="926" t="s">
        <v>13</v>
      </c>
      <c r="I10" s="926">
        <v>44135</v>
      </c>
      <c r="J10" s="930"/>
      <c r="K10" s="923"/>
    </row>
    <row r="11" spans="1:13" s="20" customFormat="1" ht="145.5" hidden="1" customHeight="1" x14ac:dyDescent="0.4">
      <c r="A11" s="924" t="s">
        <v>525</v>
      </c>
      <c r="B11" s="925" t="s">
        <v>1093</v>
      </c>
      <c r="C11" s="925" t="s">
        <v>29</v>
      </c>
      <c r="D11" s="926"/>
      <c r="E11" s="926" t="s">
        <v>13</v>
      </c>
      <c r="F11" s="926">
        <v>43831</v>
      </c>
      <c r="G11" s="926">
        <v>44196</v>
      </c>
      <c r="H11" s="926">
        <v>43938</v>
      </c>
      <c r="I11" s="926">
        <v>44135</v>
      </c>
      <c r="J11" s="927" t="s">
        <v>13</v>
      </c>
      <c r="K11" s="928"/>
    </row>
    <row r="12" spans="1:13" s="691" customFormat="1" ht="109.5" hidden="1" customHeight="1" x14ac:dyDescent="0.4">
      <c r="A12" s="924"/>
      <c r="B12" s="929" t="s">
        <v>1094</v>
      </c>
      <c r="C12" s="926" t="s">
        <v>13</v>
      </c>
      <c r="D12" s="925"/>
      <c r="E12" s="925" t="s">
        <v>1092</v>
      </c>
      <c r="F12" s="926" t="s">
        <v>13</v>
      </c>
      <c r="G12" s="926">
        <v>44196</v>
      </c>
      <c r="H12" s="926" t="s">
        <v>13</v>
      </c>
      <c r="I12" s="926">
        <v>44135</v>
      </c>
      <c r="J12" s="930"/>
      <c r="K12" s="923"/>
    </row>
    <row r="13" spans="1:13" s="20" customFormat="1" ht="126.75" hidden="1" customHeight="1" x14ac:dyDescent="0.4">
      <c r="A13" s="924" t="s">
        <v>530</v>
      </c>
      <c r="B13" s="925" t="s">
        <v>1095</v>
      </c>
      <c r="C13" s="925" t="s">
        <v>29</v>
      </c>
      <c r="D13" s="926"/>
      <c r="E13" s="926" t="s">
        <v>13</v>
      </c>
      <c r="F13" s="926">
        <v>43831</v>
      </c>
      <c r="G13" s="926">
        <v>44196</v>
      </c>
      <c r="H13" s="926">
        <v>43938</v>
      </c>
      <c r="I13" s="926">
        <v>44135</v>
      </c>
      <c r="J13" s="927" t="s">
        <v>13</v>
      </c>
      <c r="K13" s="928"/>
    </row>
    <row r="14" spans="1:13" s="691" customFormat="1" ht="109.5" hidden="1" customHeight="1" x14ac:dyDescent="0.4">
      <c r="A14" s="924"/>
      <c r="B14" s="929" t="s">
        <v>1096</v>
      </c>
      <c r="C14" s="926" t="s">
        <v>13</v>
      </c>
      <c r="D14" s="925"/>
      <c r="E14" s="925" t="s">
        <v>1092</v>
      </c>
      <c r="F14" s="926" t="s">
        <v>13</v>
      </c>
      <c r="G14" s="926">
        <v>44196</v>
      </c>
      <c r="H14" s="926" t="s">
        <v>13</v>
      </c>
      <c r="I14" s="926">
        <v>44135</v>
      </c>
      <c r="J14" s="930"/>
      <c r="K14" s="923"/>
    </row>
    <row r="15" spans="1:13" s="691" customFormat="1" ht="83.25" hidden="1" customHeight="1" x14ac:dyDescent="0.4">
      <c r="A15" s="924" t="s">
        <v>535</v>
      </c>
      <c r="B15" s="925" t="s">
        <v>1097</v>
      </c>
      <c r="C15" s="925" t="s">
        <v>29</v>
      </c>
      <c r="D15" s="926"/>
      <c r="E15" s="926" t="s">
        <v>13</v>
      </c>
      <c r="F15" s="926">
        <v>44197</v>
      </c>
      <c r="G15" s="926">
        <v>44561</v>
      </c>
      <c r="H15" s="926"/>
      <c r="I15" s="926"/>
      <c r="J15" s="927" t="s">
        <v>13</v>
      </c>
      <c r="K15" s="923"/>
    </row>
    <row r="16" spans="1:13" s="691" customFormat="1" ht="102.75" hidden="1" customHeight="1" x14ac:dyDescent="0.4">
      <c r="A16" s="924"/>
      <c r="B16" s="929" t="s">
        <v>1098</v>
      </c>
      <c r="C16" s="925" t="s">
        <v>29</v>
      </c>
      <c r="D16" s="925"/>
      <c r="E16" s="931" t="s">
        <v>1099</v>
      </c>
      <c r="F16" s="926" t="s">
        <v>13</v>
      </c>
      <c r="G16" s="926">
        <v>44561</v>
      </c>
      <c r="H16" s="926"/>
      <c r="I16" s="926"/>
      <c r="J16" s="930"/>
      <c r="K16" s="923"/>
    </row>
    <row r="17" spans="1:16" s="691" customFormat="1" ht="90.75" hidden="1" customHeight="1" x14ac:dyDescent="0.4">
      <c r="A17" s="924" t="s">
        <v>548</v>
      </c>
      <c r="B17" s="925" t="s">
        <v>1100</v>
      </c>
      <c r="C17" s="925" t="s">
        <v>29</v>
      </c>
      <c r="D17" s="926"/>
      <c r="E17" s="926" t="s">
        <v>13</v>
      </c>
      <c r="F17" s="926">
        <v>44197</v>
      </c>
      <c r="G17" s="926">
        <v>44561</v>
      </c>
      <c r="H17" s="926"/>
      <c r="I17" s="926"/>
      <c r="J17" s="927" t="s">
        <v>13</v>
      </c>
      <c r="K17" s="923"/>
    </row>
    <row r="18" spans="1:16" s="691" customFormat="1" ht="109.5" hidden="1" customHeight="1" x14ac:dyDescent="0.4">
      <c r="A18" s="924"/>
      <c r="B18" s="929" t="s">
        <v>1101</v>
      </c>
      <c r="C18" s="925" t="s">
        <v>29</v>
      </c>
      <c r="D18" s="925"/>
      <c r="E18" s="931" t="s">
        <v>1102</v>
      </c>
      <c r="F18" s="926" t="s">
        <v>13</v>
      </c>
      <c r="G18" s="926">
        <v>44561</v>
      </c>
      <c r="H18" s="926"/>
      <c r="I18" s="926"/>
      <c r="J18" s="930"/>
      <c r="K18" s="923"/>
    </row>
    <row r="19" spans="1:16" s="691" customFormat="1" ht="33" customHeight="1" x14ac:dyDescent="0.4">
      <c r="A19" s="932">
        <v>1</v>
      </c>
      <c r="B19" s="933" t="s">
        <v>1483</v>
      </c>
      <c r="C19" s="934" t="s">
        <v>1484</v>
      </c>
      <c r="D19" s="934" t="s">
        <v>13</v>
      </c>
      <c r="E19" s="934" t="s">
        <v>13</v>
      </c>
      <c r="F19" s="935" t="s">
        <v>13</v>
      </c>
      <c r="G19" s="936" t="s">
        <v>139</v>
      </c>
      <c r="H19" s="937">
        <f>H20+H21+H22</f>
        <v>11601.220000000001</v>
      </c>
      <c r="I19" s="937" t="s">
        <v>1485</v>
      </c>
      <c r="J19" s="934" t="s">
        <v>13</v>
      </c>
      <c r="K19" s="923"/>
    </row>
    <row r="20" spans="1:16" s="691" customFormat="1" ht="41.25" customHeight="1" x14ac:dyDescent="0.4">
      <c r="A20" s="938"/>
      <c r="B20" s="939"/>
      <c r="C20" s="940"/>
      <c r="D20" s="940"/>
      <c r="E20" s="940"/>
      <c r="F20" s="941"/>
      <c r="G20" s="942" t="s">
        <v>140</v>
      </c>
      <c r="H20" s="943">
        <f t="shared" ref="H20:I22" si="0">H24+H30</f>
        <v>5260.32</v>
      </c>
      <c r="I20" s="943">
        <f t="shared" si="0"/>
        <v>2453.02</v>
      </c>
      <c r="J20" s="940"/>
      <c r="K20" s="923"/>
    </row>
    <row r="21" spans="1:16" s="691" customFormat="1" ht="39.75" customHeight="1" x14ac:dyDescent="0.4">
      <c r="A21" s="938"/>
      <c r="B21" s="939"/>
      <c r="C21" s="940"/>
      <c r="D21" s="940"/>
      <c r="E21" s="940"/>
      <c r="F21" s="941"/>
      <c r="G21" s="942" t="s">
        <v>142</v>
      </c>
      <c r="H21" s="943">
        <f t="shared" si="0"/>
        <v>4724.1000000000004</v>
      </c>
      <c r="I21" s="943">
        <f t="shared" si="0"/>
        <v>2203</v>
      </c>
      <c r="J21" s="940"/>
      <c r="K21" s="923"/>
    </row>
    <row r="22" spans="1:16" s="691" customFormat="1" ht="39.75" customHeight="1" x14ac:dyDescent="0.4">
      <c r="A22" s="944"/>
      <c r="B22" s="945"/>
      <c r="C22" s="946"/>
      <c r="D22" s="946"/>
      <c r="E22" s="946"/>
      <c r="F22" s="947"/>
      <c r="G22" s="942" t="s">
        <v>144</v>
      </c>
      <c r="H22" s="943">
        <f t="shared" si="0"/>
        <v>1616.8000000000002</v>
      </c>
      <c r="I22" s="943">
        <f t="shared" si="0"/>
        <v>520.79999999999995</v>
      </c>
      <c r="J22" s="946"/>
      <c r="K22" s="923"/>
    </row>
    <row r="23" spans="1:16" s="691" customFormat="1" ht="37.5" customHeight="1" x14ac:dyDescent="0.4">
      <c r="A23" s="948"/>
      <c r="B23" s="906" t="s">
        <v>1486</v>
      </c>
      <c r="C23" s="906" t="s">
        <v>1484</v>
      </c>
      <c r="D23" s="906" t="s">
        <v>13</v>
      </c>
      <c r="E23" s="927" t="s">
        <v>13</v>
      </c>
      <c r="F23" s="927" t="s">
        <v>13</v>
      </c>
      <c r="G23" s="949" t="s">
        <v>139</v>
      </c>
      <c r="H23" s="950">
        <f>H24+H25+H26</f>
        <v>3741.72</v>
      </c>
      <c r="I23" s="951">
        <f>I24+I25+I26</f>
        <v>3741.72</v>
      </c>
      <c r="J23" s="952" t="s">
        <v>13</v>
      </c>
      <c r="K23" s="923"/>
    </row>
    <row r="24" spans="1:16" s="691" customFormat="1" ht="33.75" customHeight="1" x14ac:dyDescent="0.4">
      <c r="A24" s="953"/>
      <c r="B24" s="913"/>
      <c r="C24" s="913"/>
      <c r="D24" s="913"/>
      <c r="E24" s="954"/>
      <c r="F24" s="954"/>
      <c r="G24" s="926" t="s">
        <v>140</v>
      </c>
      <c r="H24" s="955">
        <v>1773.02</v>
      </c>
      <c r="I24" s="956">
        <v>1773.02</v>
      </c>
      <c r="J24" s="957"/>
      <c r="K24" s="923"/>
      <c r="P24" s="958"/>
    </row>
    <row r="25" spans="1:16" s="691" customFormat="1" ht="27.75" customHeight="1" x14ac:dyDescent="0.4">
      <c r="A25" s="953"/>
      <c r="B25" s="913"/>
      <c r="C25" s="913"/>
      <c r="D25" s="913"/>
      <c r="E25" s="954"/>
      <c r="F25" s="954"/>
      <c r="G25" s="926" t="s">
        <v>142</v>
      </c>
      <c r="H25" s="955">
        <v>1592.3</v>
      </c>
      <c r="I25" s="956">
        <v>1592.3</v>
      </c>
      <c r="J25" s="957"/>
      <c r="K25" s="923"/>
    </row>
    <row r="26" spans="1:16" s="691" customFormat="1" ht="39" customHeight="1" x14ac:dyDescent="0.4">
      <c r="A26" s="959"/>
      <c r="B26" s="917"/>
      <c r="C26" s="917"/>
      <c r="D26" s="917"/>
      <c r="E26" s="930"/>
      <c r="F26" s="930"/>
      <c r="G26" s="926" t="s">
        <v>144</v>
      </c>
      <c r="H26" s="955">
        <v>376.4</v>
      </c>
      <c r="I26" s="956">
        <v>376.4</v>
      </c>
      <c r="J26" s="960"/>
      <c r="K26" s="923"/>
    </row>
    <row r="27" spans="1:16" s="691" customFormat="1" ht="408" customHeight="1" x14ac:dyDescent="0.4">
      <c r="A27" s="961"/>
      <c r="B27" s="962" t="s">
        <v>1487</v>
      </c>
      <c r="C27" s="963" t="s">
        <v>13</v>
      </c>
      <c r="D27" s="963" t="s">
        <v>1403</v>
      </c>
      <c r="E27" s="964" t="s">
        <v>1488</v>
      </c>
      <c r="F27" s="964" t="s">
        <v>1489</v>
      </c>
      <c r="G27" s="964" t="s">
        <v>13</v>
      </c>
      <c r="H27" s="964" t="s">
        <v>13</v>
      </c>
      <c r="I27" s="964" t="s">
        <v>13</v>
      </c>
      <c r="J27" s="965" t="s">
        <v>1490</v>
      </c>
      <c r="K27" s="923"/>
    </row>
    <row r="28" spans="1:16" s="691" customFormat="1" ht="84.75" customHeight="1" x14ac:dyDescent="0.4">
      <c r="A28" s="966"/>
      <c r="B28" s="967"/>
      <c r="C28" s="968"/>
      <c r="D28" s="968"/>
      <c r="E28" s="969"/>
      <c r="F28" s="969"/>
      <c r="G28" s="969"/>
      <c r="H28" s="969"/>
      <c r="I28" s="969"/>
      <c r="J28" s="970"/>
      <c r="K28" s="923"/>
    </row>
    <row r="29" spans="1:16" s="691" customFormat="1" ht="40.5" customHeight="1" x14ac:dyDescent="0.4">
      <c r="A29" s="948"/>
      <c r="B29" s="906" t="s">
        <v>1491</v>
      </c>
      <c r="C29" s="906" t="s">
        <v>1484</v>
      </c>
      <c r="D29" s="906" t="s">
        <v>13</v>
      </c>
      <c r="E29" s="927" t="s">
        <v>13</v>
      </c>
      <c r="F29" s="927" t="s">
        <v>13</v>
      </c>
      <c r="G29" s="949" t="s">
        <v>139</v>
      </c>
      <c r="H29" s="950">
        <f>H30+H31+H32</f>
        <v>7859.5</v>
      </c>
      <c r="I29" s="971">
        <f>I30+I31+I32</f>
        <v>1435.1000000000001</v>
      </c>
      <c r="J29" s="952" t="s">
        <v>13</v>
      </c>
      <c r="K29" s="923"/>
    </row>
    <row r="30" spans="1:16" s="691" customFormat="1" ht="36" customHeight="1" x14ac:dyDescent="0.4">
      <c r="A30" s="953"/>
      <c r="B30" s="913"/>
      <c r="C30" s="913"/>
      <c r="D30" s="913"/>
      <c r="E30" s="954"/>
      <c r="F30" s="954"/>
      <c r="G30" s="926" t="s">
        <v>140</v>
      </c>
      <c r="H30" s="955">
        <v>3487.3</v>
      </c>
      <c r="I30" s="972">
        <v>680</v>
      </c>
      <c r="J30" s="957"/>
      <c r="K30" s="923"/>
    </row>
    <row r="31" spans="1:16" s="691" customFormat="1" ht="36" customHeight="1" x14ac:dyDescent="0.4">
      <c r="A31" s="953"/>
      <c r="B31" s="913"/>
      <c r="C31" s="913"/>
      <c r="D31" s="913"/>
      <c r="E31" s="954"/>
      <c r="F31" s="954"/>
      <c r="G31" s="926" t="s">
        <v>142</v>
      </c>
      <c r="H31" s="955">
        <v>3131.8</v>
      </c>
      <c r="I31" s="972">
        <v>610.70000000000005</v>
      </c>
      <c r="J31" s="957"/>
      <c r="K31" s="923"/>
    </row>
    <row r="32" spans="1:16" s="691" customFormat="1" ht="34.5" customHeight="1" x14ac:dyDescent="0.4">
      <c r="A32" s="959"/>
      <c r="B32" s="917"/>
      <c r="C32" s="917"/>
      <c r="D32" s="917"/>
      <c r="E32" s="930"/>
      <c r="F32" s="930"/>
      <c r="G32" s="926" t="s">
        <v>144</v>
      </c>
      <c r="H32" s="955">
        <f>740.4+500</f>
        <v>1240.4000000000001</v>
      </c>
      <c r="I32" s="972">
        <v>144.4</v>
      </c>
      <c r="J32" s="960"/>
      <c r="K32" s="923"/>
    </row>
    <row r="33" spans="1:11" s="691" customFormat="1" ht="363.75" customHeight="1" x14ac:dyDescent="0.4">
      <c r="A33" s="973"/>
      <c r="B33" s="974" t="s">
        <v>1492</v>
      </c>
      <c r="C33" s="975" t="s">
        <v>13</v>
      </c>
      <c r="D33" s="976" t="s">
        <v>1493</v>
      </c>
      <c r="E33" s="977" t="s">
        <v>1488</v>
      </c>
      <c r="F33" s="977" t="s">
        <v>1494</v>
      </c>
      <c r="G33" s="977" t="s">
        <v>13</v>
      </c>
      <c r="H33" s="977" t="s">
        <v>13</v>
      </c>
      <c r="I33" s="977" t="s">
        <v>13</v>
      </c>
      <c r="J33" s="978" t="s">
        <v>1495</v>
      </c>
      <c r="K33" s="923"/>
    </row>
    <row r="34" spans="1:11" s="691" customFormat="1" ht="41.25" customHeight="1" x14ac:dyDescent="0.4">
      <c r="A34" s="979" t="s">
        <v>1496</v>
      </c>
      <c r="B34" s="980"/>
      <c r="C34" s="980"/>
      <c r="D34" s="980"/>
      <c r="E34" s="980"/>
      <c r="F34" s="980"/>
      <c r="G34" s="980"/>
      <c r="H34" s="980"/>
      <c r="I34" s="980"/>
      <c r="J34" s="980"/>
      <c r="K34" s="923"/>
    </row>
    <row r="35" spans="1:11" s="691" customFormat="1" ht="20.25" customHeight="1" x14ac:dyDescent="0.3">
      <c r="A35" s="688"/>
      <c r="B35" s="20"/>
      <c r="C35" s="20"/>
      <c r="D35" s="20"/>
      <c r="E35" s="20"/>
      <c r="F35" s="20"/>
      <c r="G35" s="20"/>
      <c r="H35" s="20"/>
      <c r="I35" s="20"/>
      <c r="J35" s="981"/>
    </row>
    <row r="36" spans="1:11" s="691" customFormat="1" ht="20.25" customHeight="1" x14ac:dyDescent="0.3">
      <c r="A36" s="688"/>
      <c r="B36" s="20"/>
      <c r="C36" s="20"/>
      <c r="D36" s="20"/>
      <c r="E36" s="20"/>
      <c r="F36" s="20"/>
      <c r="G36" s="20"/>
      <c r="H36" s="20"/>
      <c r="I36" s="20"/>
      <c r="J36" s="981"/>
    </row>
    <row r="37" spans="1:11" ht="35.25" customHeight="1" x14ac:dyDescent="0.25">
      <c r="A37" s="982"/>
      <c r="C37" s="983" t="s">
        <v>1497</v>
      </c>
      <c r="D37" s="984"/>
      <c r="E37" s="984"/>
      <c r="F37" s="985" t="s">
        <v>1498</v>
      </c>
      <c r="G37" s="985"/>
      <c r="H37" s="986"/>
      <c r="I37" s="986"/>
      <c r="J37" s="983"/>
    </row>
    <row r="38" spans="1:11" ht="15.75" customHeight="1" x14ac:dyDescent="0.35">
      <c r="A38" s="982"/>
      <c r="B38" s="987"/>
      <c r="C38" s="988"/>
      <c r="D38" s="989" t="s">
        <v>1499</v>
      </c>
      <c r="E38" s="989"/>
      <c r="F38" s="990"/>
      <c r="G38" s="990"/>
      <c r="H38" s="991"/>
      <c r="I38" s="991"/>
      <c r="J38" s="992"/>
    </row>
    <row r="39" spans="1:11" ht="15.75" customHeight="1" x14ac:dyDescent="0.25">
      <c r="A39" s="982"/>
      <c r="B39" s="982"/>
      <c r="C39" s="993"/>
      <c r="D39" s="993"/>
      <c r="E39" s="993"/>
      <c r="F39" s="993"/>
      <c r="G39" s="993"/>
      <c r="H39" s="982"/>
      <c r="I39" s="982"/>
      <c r="J39" s="982"/>
    </row>
    <row r="40" spans="1:11" ht="12.75" customHeight="1" x14ac:dyDescent="0.25">
      <c r="A40" s="982"/>
      <c r="B40" s="982"/>
      <c r="C40" s="982"/>
      <c r="D40" s="982"/>
      <c r="E40" s="982"/>
      <c r="F40" s="982"/>
      <c r="G40" s="982"/>
      <c r="H40" s="982"/>
      <c r="I40" s="982"/>
      <c r="J40" s="982"/>
    </row>
    <row r="41" spans="1:11" ht="23.25" x14ac:dyDescent="0.35">
      <c r="A41" s="994" t="s">
        <v>1500</v>
      </c>
      <c r="B41" s="994"/>
      <c r="C41" s="814"/>
      <c r="D41" s="814"/>
      <c r="E41" s="814"/>
      <c r="F41" s="814"/>
      <c r="H41" s="814"/>
      <c r="J41" s="814"/>
    </row>
    <row r="42" spans="1:11" ht="21" x14ac:dyDescent="0.35">
      <c r="A42" s="814"/>
      <c r="B42" s="814"/>
      <c r="C42" s="814"/>
      <c r="D42" s="814"/>
      <c r="E42" s="814"/>
      <c r="F42" s="816"/>
      <c r="H42" s="816"/>
      <c r="J42" s="814"/>
    </row>
    <row r="43" spans="1:11" ht="20.25" x14ac:dyDescent="0.25">
      <c r="A43" s="818"/>
      <c r="B43" s="818"/>
      <c r="C43" s="818"/>
      <c r="D43" s="818"/>
      <c r="E43" s="818"/>
      <c r="F43" s="818"/>
      <c r="H43" s="68"/>
      <c r="J43" s="164"/>
    </row>
    <row r="44" spans="1:11" ht="21" x14ac:dyDescent="0.35">
      <c r="A44" s="814"/>
      <c r="B44" s="814"/>
      <c r="C44" s="814"/>
      <c r="D44" s="814"/>
      <c r="E44" s="814"/>
      <c r="F44" s="816"/>
      <c r="H44" s="816"/>
      <c r="J44" s="814"/>
    </row>
    <row r="45" spans="1:11" ht="21" x14ac:dyDescent="0.35">
      <c r="A45" s="814"/>
      <c r="B45" s="814"/>
      <c r="C45" s="814"/>
      <c r="D45" s="814"/>
      <c r="E45" s="814"/>
      <c r="F45" s="816"/>
      <c r="H45" s="816"/>
      <c r="J45" s="814"/>
    </row>
    <row r="46" spans="1:11" ht="20.25" x14ac:dyDescent="0.25">
      <c r="A46" s="818"/>
      <c r="B46" s="818"/>
      <c r="C46" s="818"/>
      <c r="D46" s="818"/>
      <c r="E46" s="818"/>
      <c r="F46" s="818"/>
      <c r="H46" s="68"/>
      <c r="J46" s="164"/>
    </row>
    <row r="47" spans="1:11" ht="21" x14ac:dyDescent="0.35">
      <c r="A47" s="819"/>
      <c r="B47" s="814"/>
      <c r="C47" s="814"/>
      <c r="D47" s="814"/>
      <c r="E47" s="814"/>
      <c r="F47" s="814"/>
      <c r="H47" s="814"/>
      <c r="J47" s="814"/>
    </row>
    <row r="48" spans="1:11" ht="20.25" x14ac:dyDescent="0.25">
      <c r="A48" s="818"/>
      <c r="B48" s="818"/>
      <c r="C48" s="818"/>
      <c r="D48" s="818"/>
      <c r="E48" s="818"/>
      <c r="F48" s="818"/>
      <c r="H48" s="68"/>
      <c r="J48" s="164"/>
    </row>
    <row r="49" spans="1:10" ht="21" x14ac:dyDescent="0.35">
      <c r="A49" s="819"/>
      <c r="B49" s="814"/>
      <c r="C49" s="814"/>
      <c r="D49" s="814"/>
      <c r="E49" s="814"/>
      <c r="F49" s="814"/>
      <c r="H49" s="814"/>
      <c r="J49" s="814"/>
    </row>
    <row r="50" spans="1:10" ht="21" x14ac:dyDescent="0.35">
      <c r="A50" s="819"/>
      <c r="B50" s="814"/>
      <c r="C50" s="814"/>
      <c r="D50" s="814"/>
      <c r="E50" s="814"/>
      <c r="F50" s="814"/>
      <c r="H50" s="814"/>
      <c r="J50" s="814"/>
    </row>
    <row r="51" spans="1:10" x14ac:dyDescent="0.25">
      <c r="A51" s="820"/>
      <c r="B51" s="820"/>
      <c r="C51" s="820"/>
      <c r="D51" s="820"/>
      <c r="E51" s="820"/>
      <c r="F51" s="820"/>
      <c r="H51" s="68"/>
      <c r="J51" s="164"/>
    </row>
    <row r="53" spans="1:10" x14ac:dyDescent="0.25">
      <c r="A53" s="820"/>
      <c r="B53" s="820"/>
      <c r="C53" s="820"/>
      <c r="D53" s="820"/>
      <c r="E53" s="820"/>
      <c r="F53" s="820"/>
      <c r="H53" s="68"/>
      <c r="J53" s="164"/>
    </row>
  </sheetData>
  <mergeCells count="62">
    <mergeCell ref="A41:B41"/>
    <mergeCell ref="A43:F43"/>
    <mergeCell ref="A46:F46"/>
    <mergeCell ref="A48:F48"/>
    <mergeCell ref="A51:F51"/>
    <mergeCell ref="A53:F53"/>
    <mergeCell ref="A34:J34"/>
    <mergeCell ref="F37:G37"/>
    <mergeCell ref="H37:I37"/>
    <mergeCell ref="D38:E38"/>
    <mergeCell ref="F38:G38"/>
    <mergeCell ref="H38:I38"/>
    <mergeCell ref="J27:J28"/>
    <mergeCell ref="A29:A32"/>
    <mergeCell ref="B29:B32"/>
    <mergeCell ref="C29:C32"/>
    <mergeCell ref="D29:D32"/>
    <mergeCell ref="E29:E32"/>
    <mergeCell ref="F29:F32"/>
    <mergeCell ref="J29:J32"/>
    <mergeCell ref="J23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3:A26"/>
    <mergeCell ref="B23:B26"/>
    <mergeCell ref="C23:C26"/>
    <mergeCell ref="D23:D26"/>
    <mergeCell ref="E23:E26"/>
    <mergeCell ref="F23:F26"/>
    <mergeCell ref="J13:J14"/>
    <mergeCell ref="J15:J16"/>
    <mergeCell ref="J17:J18"/>
    <mergeCell ref="A19:A22"/>
    <mergeCell ref="B19:B22"/>
    <mergeCell ref="C19:C22"/>
    <mergeCell ref="D19:D22"/>
    <mergeCell ref="E19:E22"/>
    <mergeCell ref="F19:F22"/>
    <mergeCell ref="J19:J22"/>
    <mergeCell ref="F5:F7"/>
    <mergeCell ref="G5:G7"/>
    <mergeCell ref="H5:H7"/>
    <mergeCell ref="I5:I7"/>
    <mergeCell ref="J9:J10"/>
    <mergeCell ref="J11:J12"/>
    <mergeCell ref="A2:J2"/>
    <mergeCell ref="A3:J3"/>
    <mergeCell ref="A4:A7"/>
    <mergeCell ref="B4:B7"/>
    <mergeCell ref="C4:C7"/>
    <mergeCell ref="D4:D7"/>
    <mergeCell ref="E4:F4"/>
    <mergeCell ref="G4:I4"/>
    <mergeCell ref="J4:K7"/>
    <mergeCell ref="E5:E7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  <rowBreaks count="1" manualBreakCount="1">
    <brk id="3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view="pageBreakPreview" topLeftCell="A21" zoomScale="57" zoomScaleNormal="57" zoomScaleSheetLayoutView="57" zoomScalePageLayoutView="40" workbookViewId="0">
      <selection activeCell="K51" sqref="K51"/>
    </sheetView>
  </sheetViews>
  <sheetFormatPr defaultRowHeight="18.75" x14ac:dyDescent="0.3"/>
  <cols>
    <col min="1" max="1" width="6.7109375" style="354" customWidth="1"/>
    <col min="2" max="2" width="84" style="283" customWidth="1"/>
    <col min="3" max="3" width="62.140625" style="283" customWidth="1"/>
    <col min="4" max="4" width="27.85546875" style="283" customWidth="1"/>
    <col min="5" max="5" width="39" style="283" customWidth="1"/>
    <col min="6" max="6" width="39.42578125" style="283" customWidth="1"/>
    <col min="7" max="7" width="17.7109375" style="283" customWidth="1"/>
    <col min="8" max="8" width="16" style="283" customWidth="1"/>
    <col min="9" max="9" width="14.140625" style="283" customWidth="1"/>
    <col min="10" max="10" width="1.5703125" style="283" customWidth="1"/>
    <col min="11" max="11" width="77.42578125" style="283" customWidth="1"/>
    <col min="12" max="12" width="57.7109375" style="283" hidden="1" customWidth="1"/>
    <col min="13" max="13" width="60.7109375" style="283" hidden="1" customWidth="1"/>
    <col min="14" max="14" width="16" style="283" hidden="1" customWidth="1"/>
    <col min="15" max="15" width="15.7109375" style="283" hidden="1" customWidth="1"/>
    <col min="16" max="16" width="13.5703125" style="283" hidden="1" customWidth="1"/>
    <col min="17" max="17" width="20.140625" style="283" hidden="1" customWidth="1"/>
    <col min="18" max="18" width="25" style="283" hidden="1" customWidth="1"/>
    <col min="19" max="19" width="16.7109375" style="283" hidden="1" customWidth="1"/>
    <col min="20" max="20" width="10.42578125" style="283" hidden="1" customWidth="1"/>
    <col min="21" max="21" width="10.85546875" style="283" hidden="1" customWidth="1"/>
    <col min="22" max="22" width="9.140625" style="283" hidden="1" customWidth="1"/>
    <col min="23" max="23" width="11.5703125" style="283" hidden="1" customWidth="1"/>
    <col min="24" max="16384" width="9.140625" style="283"/>
  </cols>
  <sheetData>
    <row r="1" spans="1:23" hidden="1" x14ac:dyDescent="0.3"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6"/>
      <c r="N1" s="996"/>
      <c r="O1" s="996"/>
      <c r="P1" s="996"/>
      <c r="R1" s="997"/>
      <c r="S1" s="997"/>
      <c r="W1" s="282"/>
    </row>
    <row r="2" spans="1:23" ht="21.75" hidden="1" customHeight="1" x14ac:dyDescent="0.3"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998"/>
      <c r="N2" s="361"/>
      <c r="O2" s="361"/>
      <c r="P2" s="361"/>
      <c r="R2" s="998"/>
      <c r="S2" s="361"/>
      <c r="T2" s="999"/>
      <c r="U2" s="999"/>
      <c r="V2" s="999"/>
      <c r="W2" s="999"/>
    </row>
    <row r="3" spans="1:23" hidden="1" x14ac:dyDescent="0.3"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998"/>
      <c r="N3" s="361"/>
      <c r="O3" s="361"/>
      <c r="P3" s="361"/>
      <c r="R3" s="998"/>
      <c r="S3" s="361"/>
      <c r="T3" s="285"/>
      <c r="U3" s="285"/>
      <c r="V3" s="285"/>
      <c r="W3" s="284"/>
    </row>
    <row r="4" spans="1:23" hidden="1" x14ac:dyDescent="0.3"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998"/>
      <c r="N4" s="361"/>
      <c r="O4" s="361"/>
      <c r="P4" s="361"/>
      <c r="R4" s="998"/>
      <c r="S4" s="361"/>
      <c r="T4" s="285"/>
      <c r="U4" s="285"/>
      <c r="V4" s="285"/>
      <c r="W4" s="284"/>
    </row>
    <row r="5" spans="1:23" hidden="1" x14ac:dyDescent="0.3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R5" s="282"/>
    </row>
    <row r="6" spans="1:23" x14ac:dyDescent="0.3">
      <c r="R6" s="354"/>
    </row>
    <row r="7" spans="1:23" x14ac:dyDescent="0.3">
      <c r="A7" s="288" t="s">
        <v>22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</row>
    <row r="8" spans="1:23" ht="38.25" customHeight="1" x14ac:dyDescent="0.3">
      <c r="A8" s="1000" t="s">
        <v>1501</v>
      </c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</row>
    <row r="9" spans="1:23" ht="54.75" customHeight="1" x14ac:dyDescent="0.3">
      <c r="A9" s="1001" t="s">
        <v>0</v>
      </c>
      <c r="B9" s="1001" t="s">
        <v>23</v>
      </c>
      <c r="C9" s="1001" t="s">
        <v>30</v>
      </c>
      <c r="D9" s="1002" t="s">
        <v>31</v>
      </c>
      <c r="E9" s="301" t="s">
        <v>32</v>
      </c>
      <c r="F9" s="303"/>
      <c r="G9" s="301" t="s">
        <v>35</v>
      </c>
      <c r="H9" s="302"/>
      <c r="I9" s="302"/>
      <c r="J9" s="303"/>
      <c r="K9" s="1003" t="s">
        <v>24</v>
      </c>
      <c r="L9" s="1001" t="s">
        <v>1</v>
      </c>
      <c r="M9" s="1001" t="s">
        <v>2</v>
      </c>
      <c r="N9" s="1001" t="s">
        <v>3</v>
      </c>
      <c r="O9" s="1001" t="s">
        <v>4</v>
      </c>
      <c r="P9" s="1001" t="s">
        <v>5</v>
      </c>
      <c r="Q9" s="1001"/>
      <c r="R9" s="1001"/>
      <c r="S9" s="1001"/>
      <c r="T9" s="1001" t="s">
        <v>6</v>
      </c>
      <c r="U9" s="1001"/>
      <c r="V9" s="1001"/>
      <c r="W9" s="1001"/>
    </row>
    <row r="10" spans="1:23" ht="20.25" customHeight="1" x14ac:dyDescent="0.3">
      <c r="A10" s="1001"/>
      <c r="B10" s="1001"/>
      <c r="C10" s="1001"/>
      <c r="D10" s="1004"/>
      <c r="E10" s="1005" t="s">
        <v>33</v>
      </c>
      <c r="F10" s="1006" t="s">
        <v>34</v>
      </c>
      <c r="G10" s="1006" t="s">
        <v>37</v>
      </c>
      <c r="H10" s="1006" t="s">
        <v>38</v>
      </c>
      <c r="I10" s="1007" t="s">
        <v>36</v>
      </c>
      <c r="J10" s="1008"/>
      <c r="K10" s="1009"/>
      <c r="L10" s="1001"/>
      <c r="M10" s="1001"/>
      <c r="N10" s="1001"/>
      <c r="O10" s="1001"/>
      <c r="P10" s="1001" t="s">
        <v>7</v>
      </c>
      <c r="Q10" s="1001" t="s">
        <v>8</v>
      </c>
      <c r="R10" s="1001"/>
      <c r="S10" s="1001"/>
      <c r="T10" s="1001"/>
      <c r="U10" s="1001"/>
      <c r="V10" s="1001"/>
      <c r="W10" s="1001"/>
    </row>
    <row r="11" spans="1:23" ht="95.25" customHeight="1" x14ac:dyDescent="0.3">
      <c r="A11" s="1001"/>
      <c r="B11" s="1001"/>
      <c r="C11" s="1001"/>
      <c r="D11" s="1010"/>
      <c r="E11" s="1011"/>
      <c r="F11" s="1012"/>
      <c r="G11" s="1012"/>
      <c r="H11" s="1012"/>
      <c r="I11" s="1013"/>
      <c r="J11" s="1014"/>
      <c r="K11" s="1015"/>
      <c r="L11" s="1001"/>
      <c r="M11" s="1001"/>
      <c r="N11" s="1001"/>
      <c r="O11" s="1001"/>
      <c r="P11" s="1001"/>
      <c r="Q11" s="1016" t="s">
        <v>9</v>
      </c>
      <c r="R11" s="1016" t="s">
        <v>10</v>
      </c>
      <c r="S11" s="1016" t="s">
        <v>11</v>
      </c>
      <c r="T11" s="1016">
        <v>1</v>
      </c>
      <c r="U11" s="1016">
        <v>2</v>
      </c>
      <c r="V11" s="1016">
        <v>3</v>
      </c>
      <c r="W11" s="1016">
        <v>4</v>
      </c>
    </row>
    <row r="12" spans="1:23" ht="18.75" customHeight="1" x14ac:dyDescent="0.3">
      <c r="A12" s="1016">
        <v>1</v>
      </c>
      <c r="B12" s="1016">
        <v>2</v>
      </c>
      <c r="C12" s="1016">
        <v>3</v>
      </c>
      <c r="D12" s="1016">
        <v>4</v>
      </c>
      <c r="E12" s="1016">
        <v>5</v>
      </c>
      <c r="F12" s="1016">
        <v>6</v>
      </c>
      <c r="G12" s="1016">
        <v>7</v>
      </c>
      <c r="H12" s="1016">
        <v>8</v>
      </c>
      <c r="I12" s="301">
        <v>9</v>
      </c>
      <c r="J12" s="303"/>
      <c r="K12" s="1016">
        <v>10</v>
      </c>
      <c r="L12" s="1016">
        <v>4</v>
      </c>
      <c r="M12" s="1016">
        <v>5</v>
      </c>
      <c r="N12" s="1016">
        <v>6</v>
      </c>
      <c r="O12" s="1016">
        <v>7</v>
      </c>
      <c r="P12" s="1016">
        <v>8</v>
      </c>
      <c r="Q12" s="1016">
        <v>9</v>
      </c>
      <c r="R12" s="1016">
        <v>10</v>
      </c>
      <c r="S12" s="1016">
        <v>11</v>
      </c>
      <c r="T12" s="1016">
        <v>12</v>
      </c>
      <c r="U12" s="1016">
        <v>13</v>
      </c>
      <c r="V12" s="1016">
        <v>14</v>
      </c>
      <c r="W12" s="1016">
        <v>15</v>
      </c>
    </row>
    <row r="13" spans="1:23" ht="96.75" customHeight="1" x14ac:dyDescent="0.3">
      <c r="A13" s="1017" t="s">
        <v>39</v>
      </c>
      <c r="B13" s="1018" t="s">
        <v>1502</v>
      </c>
      <c r="C13" s="1019" t="s">
        <v>1484</v>
      </c>
      <c r="D13" s="1019" t="s">
        <v>13</v>
      </c>
      <c r="E13" s="1019" t="s">
        <v>13</v>
      </c>
      <c r="F13" s="1019" t="s">
        <v>13</v>
      </c>
      <c r="G13" s="1019" t="s">
        <v>144</v>
      </c>
      <c r="H13" s="1020">
        <f>H14+H16</f>
        <v>30.8</v>
      </c>
      <c r="I13" s="1021">
        <f>I14+I16</f>
        <v>30.8</v>
      </c>
      <c r="J13" s="1022"/>
      <c r="K13" s="1019" t="s">
        <v>13</v>
      </c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</row>
    <row r="14" spans="1:23" ht="90.75" customHeight="1" x14ac:dyDescent="0.3">
      <c r="A14" s="1023" t="s">
        <v>450</v>
      </c>
      <c r="B14" s="1024" t="s">
        <v>1503</v>
      </c>
      <c r="C14" s="797" t="s">
        <v>1484</v>
      </c>
      <c r="D14" s="1025" t="s">
        <v>13</v>
      </c>
      <c r="E14" s="1025" t="s">
        <v>13</v>
      </c>
      <c r="F14" s="1025" t="s">
        <v>13</v>
      </c>
      <c r="G14" s="1026" t="s">
        <v>144</v>
      </c>
      <c r="H14" s="1027">
        <v>6</v>
      </c>
      <c r="I14" s="1028">
        <v>6</v>
      </c>
      <c r="J14" s="1029"/>
      <c r="K14" s="1025" t="s">
        <v>13</v>
      </c>
      <c r="L14" s="1016"/>
      <c r="M14" s="1016"/>
      <c r="N14" s="1016"/>
      <c r="O14" s="1016"/>
      <c r="P14" s="1016"/>
      <c r="Q14" s="1016"/>
      <c r="R14" s="1016"/>
      <c r="S14" s="1016"/>
      <c r="T14" s="1016"/>
      <c r="U14" s="1016"/>
      <c r="V14" s="1016"/>
      <c r="W14" s="1016"/>
    </row>
    <row r="15" spans="1:23" ht="129" customHeight="1" x14ac:dyDescent="0.3">
      <c r="A15" s="1030"/>
      <c r="B15" s="1031" t="s">
        <v>1504</v>
      </c>
      <c r="C15" s="1032" t="s">
        <v>13</v>
      </c>
      <c r="D15" s="1033" t="s">
        <v>1403</v>
      </c>
      <c r="E15" s="1032" t="s">
        <v>1505</v>
      </c>
      <c r="F15" s="1032" t="s">
        <v>1506</v>
      </c>
      <c r="G15" s="1032" t="s">
        <v>13</v>
      </c>
      <c r="H15" s="1032" t="s">
        <v>13</v>
      </c>
      <c r="I15" s="1034" t="s">
        <v>13</v>
      </c>
      <c r="J15" s="1035"/>
      <c r="K15" s="1032" t="s">
        <v>1507</v>
      </c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</row>
    <row r="16" spans="1:23" ht="87" customHeight="1" x14ac:dyDescent="0.3">
      <c r="A16" s="1016"/>
      <c r="B16" s="1024" t="s">
        <v>1508</v>
      </c>
      <c r="C16" s="797" t="s">
        <v>1484</v>
      </c>
      <c r="D16" s="1025" t="s">
        <v>13</v>
      </c>
      <c r="E16" s="1025" t="s">
        <v>13</v>
      </c>
      <c r="F16" s="1025" t="s">
        <v>13</v>
      </c>
      <c r="G16" s="1026" t="s">
        <v>144</v>
      </c>
      <c r="H16" s="1027">
        <v>24.8</v>
      </c>
      <c r="I16" s="1028">
        <v>24.8</v>
      </c>
      <c r="J16" s="1029"/>
      <c r="K16" s="1025" t="s">
        <v>13</v>
      </c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</row>
    <row r="17" spans="1:24" ht="168" customHeight="1" x14ac:dyDescent="0.3">
      <c r="A17" s="1030"/>
      <c r="B17" s="1031" t="s">
        <v>1509</v>
      </c>
      <c r="C17" s="1032" t="s">
        <v>13</v>
      </c>
      <c r="D17" s="1033" t="s">
        <v>1403</v>
      </c>
      <c r="E17" s="1032" t="s">
        <v>1510</v>
      </c>
      <c r="F17" s="1032" t="s">
        <v>1511</v>
      </c>
      <c r="G17" s="1032" t="s">
        <v>13</v>
      </c>
      <c r="H17" s="1032" t="s">
        <v>13</v>
      </c>
      <c r="I17" s="1034" t="s">
        <v>13</v>
      </c>
      <c r="J17" s="1035"/>
      <c r="K17" s="1032" t="s">
        <v>1512</v>
      </c>
      <c r="L17" s="1016"/>
      <c r="M17" s="1016"/>
      <c r="N17" s="1016"/>
      <c r="O17" s="1016"/>
      <c r="P17" s="1016"/>
      <c r="Q17" s="1016"/>
      <c r="R17" s="1016"/>
      <c r="S17" s="1016"/>
      <c r="T17" s="1016"/>
      <c r="U17" s="1016"/>
      <c r="V17" s="1016"/>
      <c r="W17" s="1016"/>
    </row>
    <row r="18" spans="1:24" ht="83.25" customHeight="1" x14ac:dyDescent="0.3">
      <c r="A18" s="1036" t="s">
        <v>14</v>
      </c>
      <c r="B18" s="1018" t="s">
        <v>1513</v>
      </c>
      <c r="C18" s="1019" t="s">
        <v>1484</v>
      </c>
      <c r="D18" s="1019" t="s">
        <v>13</v>
      </c>
      <c r="E18" s="1019" t="s">
        <v>13</v>
      </c>
      <c r="F18" s="1019" t="s">
        <v>13</v>
      </c>
      <c r="G18" s="1019" t="s">
        <v>144</v>
      </c>
      <c r="H18" s="1020">
        <f>H19+H21</f>
        <v>259</v>
      </c>
      <c r="I18" s="1037">
        <f>I19+I21</f>
        <v>132</v>
      </c>
      <c r="J18" s="1038"/>
      <c r="K18" s="1019" t="s">
        <v>13</v>
      </c>
      <c r="L18" s="1023" t="s">
        <v>17</v>
      </c>
      <c r="M18" s="1039" t="s">
        <v>1514</v>
      </c>
      <c r="N18" s="1019">
        <v>43831</v>
      </c>
      <c r="O18" s="1036" t="s">
        <v>19</v>
      </c>
      <c r="P18" s="1040">
        <f>SUM(Q18:S18)</f>
        <v>318</v>
      </c>
      <c r="Q18" s="1040">
        <v>0</v>
      </c>
      <c r="R18" s="1040">
        <v>0</v>
      </c>
      <c r="S18" s="1040">
        <f>S19+S21</f>
        <v>318</v>
      </c>
      <c r="T18" s="1023"/>
      <c r="U18" s="1023"/>
      <c r="V18" s="1023"/>
      <c r="W18" s="1023"/>
    </row>
    <row r="19" spans="1:24" ht="101.25" customHeight="1" x14ac:dyDescent="0.3">
      <c r="A19" s="1023" t="s">
        <v>458</v>
      </c>
      <c r="B19" s="1024" t="s">
        <v>1515</v>
      </c>
      <c r="C19" s="797" t="s">
        <v>1484</v>
      </c>
      <c r="D19" s="1025" t="s">
        <v>13</v>
      </c>
      <c r="E19" s="1025" t="s">
        <v>13</v>
      </c>
      <c r="F19" s="1025" t="s">
        <v>13</v>
      </c>
      <c r="G19" s="1026" t="s">
        <v>144</v>
      </c>
      <c r="H19" s="1027">
        <v>132</v>
      </c>
      <c r="I19" s="1041">
        <v>132</v>
      </c>
      <c r="J19" s="1042"/>
      <c r="K19" s="1025" t="s">
        <v>13</v>
      </c>
      <c r="L19" s="1023" t="s">
        <v>17</v>
      </c>
      <c r="M19" s="1043"/>
      <c r="N19" s="1019">
        <v>43831</v>
      </c>
      <c r="O19" s="1036" t="s">
        <v>19</v>
      </c>
      <c r="P19" s="1044">
        <f>SUM(Q19:S19)</f>
        <v>168</v>
      </c>
      <c r="Q19" s="1044">
        <v>0</v>
      </c>
      <c r="R19" s="1044">
        <v>0</v>
      </c>
      <c r="S19" s="1044">
        <v>168</v>
      </c>
      <c r="T19" s="1023"/>
      <c r="U19" s="1023"/>
      <c r="V19" s="1023"/>
      <c r="W19" s="1023"/>
    </row>
    <row r="20" spans="1:24" ht="154.5" customHeight="1" x14ac:dyDescent="0.3">
      <c r="A20" s="1045"/>
      <c r="B20" s="1031" t="s">
        <v>1516</v>
      </c>
      <c r="C20" s="1032" t="s">
        <v>13</v>
      </c>
      <c r="D20" s="1033" t="s">
        <v>1403</v>
      </c>
      <c r="E20" s="1032" t="s">
        <v>1517</v>
      </c>
      <c r="F20" s="1032" t="s">
        <v>1518</v>
      </c>
      <c r="G20" s="1032" t="s">
        <v>13</v>
      </c>
      <c r="H20" s="1032" t="s">
        <v>13</v>
      </c>
      <c r="I20" s="1034" t="s">
        <v>13</v>
      </c>
      <c r="J20" s="1035"/>
      <c r="K20" s="1032" t="s">
        <v>1490</v>
      </c>
      <c r="L20" s="1023" t="s">
        <v>17</v>
      </c>
      <c r="M20" s="1023"/>
      <c r="N20" s="1019" t="s">
        <v>13</v>
      </c>
      <c r="O20" s="1036" t="s">
        <v>19</v>
      </c>
      <c r="P20" s="1023" t="s">
        <v>12</v>
      </c>
      <c r="Q20" s="1023" t="s">
        <v>13</v>
      </c>
      <c r="R20" s="1023" t="s">
        <v>12</v>
      </c>
      <c r="S20" s="1023" t="s">
        <v>12</v>
      </c>
      <c r="T20" s="1046" t="s">
        <v>21</v>
      </c>
      <c r="U20" s="1046" t="s">
        <v>21</v>
      </c>
      <c r="V20" s="1046" t="s">
        <v>21</v>
      </c>
      <c r="W20" s="1047"/>
      <c r="X20" s="283" t="s">
        <v>26</v>
      </c>
    </row>
    <row r="21" spans="1:24" ht="88.5" customHeight="1" x14ac:dyDescent="0.3">
      <c r="A21" s="1023" t="s">
        <v>15</v>
      </c>
      <c r="B21" s="1048" t="s">
        <v>1519</v>
      </c>
      <c r="C21" s="797" t="s">
        <v>1484</v>
      </c>
      <c r="D21" s="1025" t="s">
        <v>13</v>
      </c>
      <c r="E21" s="1025" t="s">
        <v>13</v>
      </c>
      <c r="F21" s="1025" t="s">
        <v>13</v>
      </c>
      <c r="G21" s="1026" t="s">
        <v>144</v>
      </c>
      <c r="H21" s="1049">
        <v>127</v>
      </c>
      <c r="I21" s="1050">
        <v>0</v>
      </c>
      <c r="J21" s="1051"/>
      <c r="K21" s="1025" t="s">
        <v>13</v>
      </c>
      <c r="L21" s="1023" t="s">
        <v>17</v>
      </c>
      <c r="M21" s="1052"/>
      <c r="N21" s="1019">
        <v>43831</v>
      </c>
      <c r="O21" s="1036" t="s">
        <v>18</v>
      </c>
      <c r="P21" s="1044">
        <f>SUM(Q21:S21)</f>
        <v>150</v>
      </c>
      <c r="Q21" s="1044">
        <v>0</v>
      </c>
      <c r="R21" s="1044">
        <v>0</v>
      </c>
      <c r="S21" s="1044">
        <v>150</v>
      </c>
      <c r="T21" s="1023"/>
      <c r="U21" s="1023"/>
      <c r="V21" s="1023"/>
      <c r="W21" s="1023"/>
    </row>
    <row r="22" spans="1:24" ht="118.5" customHeight="1" x14ac:dyDescent="0.3">
      <c r="A22" s="1045"/>
      <c r="B22" s="1031" t="s">
        <v>1520</v>
      </c>
      <c r="C22" s="1032" t="s">
        <v>13</v>
      </c>
      <c r="D22" s="1033" t="s">
        <v>872</v>
      </c>
      <c r="E22" s="1032" t="s">
        <v>1517</v>
      </c>
      <c r="F22" s="1033" t="s">
        <v>1521</v>
      </c>
      <c r="G22" s="1032" t="s">
        <v>13</v>
      </c>
      <c r="H22" s="1032" t="s">
        <v>13</v>
      </c>
      <c r="I22" s="1034" t="s">
        <v>13</v>
      </c>
      <c r="J22" s="1035"/>
      <c r="K22" s="1032" t="s">
        <v>1522</v>
      </c>
      <c r="L22" s="1023" t="s">
        <v>17</v>
      </c>
      <c r="M22" s="1023"/>
      <c r="N22" s="1019" t="s">
        <v>13</v>
      </c>
      <c r="O22" s="1036" t="s">
        <v>18</v>
      </c>
      <c r="P22" s="1023" t="s">
        <v>12</v>
      </c>
      <c r="Q22" s="1023" t="s">
        <v>13</v>
      </c>
      <c r="R22" s="1023" t="s">
        <v>12</v>
      </c>
      <c r="S22" s="1023" t="s">
        <v>12</v>
      </c>
      <c r="T22" s="1046" t="s">
        <v>21</v>
      </c>
      <c r="U22" s="1023"/>
      <c r="V22" s="1023"/>
      <c r="W22" s="1023"/>
    </row>
    <row r="23" spans="1:24" ht="73.5" customHeight="1" x14ac:dyDescent="0.3">
      <c r="A23" s="1036">
        <v>5</v>
      </c>
      <c r="B23" s="1018" t="s">
        <v>1523</v>
      </c>
      <c r="C23" s="1053" t="s">
        <v>1524</v>
      </c>
      <c r="D23" s="1019" t="s">
        <v>13</v>
      </c>
      <c r="E23" s="1019" t="s">
        <v>13</v>
      </c>
      <c r="F23" s="1019" t="s">
        <v>13</v>
      </c>
      <c r="G23" s="1019" t="s">
        <v>144</v>
      </c>
      <c r="H23" s="1020">
        <f>H24</f>
        <v>963.4</v>
      </c>
      <c r="I23" s="1054">
        <f>I24</f>
        <v>963.4</v>
      </c>
      <c r="J23" s="1055"/>
      <c r="K23" s="1019" t="s">
        <v>13</v>
      </c>
      <c r="L23" s="1023" t="s">
        <v>1525</v>
      </c>
      <c r="M23" s="1039" t="s">
        <v>1526</v>
      </c>
      <c r="N23" s="1019">
        <v>43831</v>
      </c>
      <c r="O23" s="1019">
        <v>44196</v>
      </c>
      <c r="P23" s="1056">
        <f>Q23+R23+S23</f>
        <v>252</v>
      </c>
      <c r="Q23" s="1057">
        <v>0</v>
      </c>
      <c r="R23" s="1057">
        <v>0</v>
      </c>
      <c r="S23" s="1056">
        <f>S24</f>
        <v>252</v>
      </c>
      <c r="T23" s="1023"/>
      <c r="U23" s="1023"/>
      <c r="V23" s="1023"/>
      <c r="W23" s="1023"/>
    </row>
    <row r="24" spans="1:24" ht="72.75" customHeight="1" x14ac:dyDescent="0.3">
      <c r="A24" s="1023" t="s">
        <v>894</v>
      </c>
      <c r="B24" s="1058" t="s">
        <v>1527</v>
      </c>
      <c r="C24" s="1059" t="s">
        <v>1528</v>
      </c>
      <c r="D24" s="1025" t="s">
        <v>13</v>
      </c>
      <c r="E24" s="1025" t="s">
        <v>13</v>
      </c>
      <c r="F24" s="1025" t="s">
        <v>13</v>
      </c>
      <c r="G24" s="1026" t="s">
        <v>144</v>
      </c>
      <c r="H24" s="1049">
        <v>963.4</v>
      </c>
      <c r="I24" s="1041">
        <v>963.4</v>
      </c>
      <c r="J24" s="1042"/>
      <c r="K24" s="1025" t="s">
        <v>13</v>
      </c>
      <c r="L24" s="1023" t="s">
        <v>1525</v>
      </c>
      <c r="M24" s="1043"/>
      <c r="N24" s="1019">
        <v>43831</v>
      </c>
      <c r="O24" s="1019">
        <v>44196</v>
      </c>
      <c r="P24" s="1060">
        <f>Q24+R24+S24</f>
        <v>252</v>
      </c>
      <c r="Q24" s="1049">
        <v>0</v>
      </c>
      <c r="R24" s="1049">
        <v>0</v>
      </c>
      <c r="S24" s="1061">
        <v>252</v>
      </c>
      <c r="T24" s="1023"/>
      <c r="U24" s="1023"/>
      <c r="V24" s="1023"/>
      <c r="W24" s="1023"/>
    </row>
    <row r="25" spans="1:24" ht="230.25" customHeight="1" x14ac:dyDescent="0.3">
      <c r="A25" s="1045"/>
      <c r="B25" s="1031" t="s">
        <v>1529</v>
      </c>
      <c r="C25" s="1062" t="s">
        <v>13</v>
      </c>
      <c r="D25" s="1033" t="s">
        <v>1403</v>
      </c>
      <c r="E25" s="1032" t="s">
        <v>1530</v>
      </c>
      <c r="F25" s="1032" t="s">
        <v>1531</v>
      </c>
      <c r="G25" s="1032" t="s">
        <v>13</v>
      </c>
      <c r="H25" s="1032" t="s">
        <v>13</v>
      </c>
      <c r="I25" s="1034" t="s">
        <v>13</v>
      </c>
      <c r="J25" s="1035"/>
      <c r="K25" s="1063" t="s">
        <v>1490</v>
      </c>
      <c r="L25" s="1023" t="s">
        <v>1525</v>
      </c>
      <c r="M25" s="1023"/>
      <c r="N25" s="1019" t="s">
        <v>13</v>
      </c>
      <c r="O25" s="1019">
        <v>44196</v>
      </c>
      <c r="P25" s="1023" t="s">
        <v>12</v>
      </c>
      <c r="Q25" s="1023" t="s">
        <v>13</v>
      </c>
      <c r="R25" s="1023" t="s">
        <v>12</v>
      </c>
      <c r="S25" s="1023" t="s">
        <v>12</v>
      </c>
      <c r="T25" s="1046" t="s">
        <v>21</v>
      </c>
      <c r="U25" s="1046" t="s">
        <v>21</v>
      </c>
      <c r="V25" s="1046" t="s">
        <v>21</v>
      </c>
      <c r="W25" s="1046" t="s">
        <v>21</v>
      </c>
    </row>
    <row r="26" spans="1:24" ht="18.75" hidden="1" customHeight="1" x14ac:dyDescent="0.3">
      <c r="A26" s="1023" t="s">
        <v>16</v>
      </c>
      <c r="B26" s="1064" t="s">
        <v>27</v>
      </c>
      <c r="C26" s="1065" t="s">
        <v>29</v>
      </c>
      <c r="D26" s="799"/>
      <c r="E26" s="1066"/>
      <c r="F26" s="1026" t="s">
        <v>13</v>
      </c>
      <c r="G26" s="1026">
        <v>44197</v>
      </c>
      <c r="H26" s="1026">
        <v>44561</v>
      </c>
      <c r="I26" s="1026" t="s">
        <v>13</v>
      </c>
      <c r="J26" s="1026" t="s">
        <v>13</v>
      </c>
      <c r="K26" s="1026" t="s">
        <v>13</v>
      </c>
      <c r="L26" s="1023" t="s">
        <v>17</v>
      </c>
      <c r="M26" s="1039" t="s">
        <v>20</v>
      </c>
      <c r="N26" s="1067">
        <v>43831</v>
      </c>
      <c r="O26" s="1067">
        <v>44561</v>
      </c>
      <c r="P26" s="1044">
        <f>SUM(Q26:S26)</f>
        <v>0</v>
      </c>
      <c r="Q26" s="1044">
        <v>0</v>
      </c>
      <c r="R26" s="1044">
        <v>0</v>
      </c>
      <c r="S26" s="1044">
        <v>0</v>
      </c>
      <c r="T26" s="1023"/>
      <c r="U26" s="1023"/>
      <c r="V26" s="1023"/>
      <c r="W26" s="1023"/>
    </row>
    <row r="27" spans="1:24" ht="48" customHeight="1" x14ac:dyDescent="0.3">
      <c r="A27" s="1023"/>
      <c r="B27" s="1064" t="s">
        <v>1532</v>
      </c>
      <c r="C27" s="1065"/>
      <c r="D27" s="799"/>
      <c r="E27" s="1052"/>
      <c r="F27" s="1026"/>
      <c r="G27" s="1068" t="s">
        <v>1533</v>
      </c>
      <c r="H27" s="1069">
        <f>H23+H18+H13</f>
        <v>1253.2</v>
      </c>
      <c r="I27" s="1070">
        <f>I23+I18+I13</f>
        <v>1126.2</v>
      </c>
      <c r="J27" s="1071"/>
      <c r="K27" s="1026"/>
      <c r="L27" s="1072"/>
      <c r="M27" s="1073"/>
      <c r="N27" s="1074"/>
      <c r="O27" s="1074"/>
      <c r="P27" s="1075"/>
      <c r="Q27" s="1075"/>
      <c r="R27" s="1075"/>
      <c r="S27" s="1075"/>
      <c r="T27" s="1072"/>
      <c r="U27" s="1072"/>
      <c r="V27" s="1072"/>
      <c r="W27" s="1072"/>
    </row>
    <row r="28" spans="1:24" ht="36.75" hidden="1" customHeight="1" x14ac:dyDescent="0.3">
      <c r="A28" s="1072"/>
      <c r="B28" s="1076"/>
      <c r="C28" s="1077"/>
      <c r="D28" s="1078"/>
      <c r="E28" s="1079"/>
      <c r="F28" s="1080"/>
      <c r="G28" s="1077"/>
      <c r="H28" s="1077"/>
      <c r="I28" s="1077"/>
      <c r="J28" s="1077"/>
      <c r="K28" s="1081"/>
      <c r="L28" s="1072"/>
      <c r="M28" s="20"/>
      <c r="N28" s="1078"/>
      <c r="O28" s="1078"/>
      <c r="P28" s="1072"/>
      <c r="Q28" s="1072"/>
      <c r="R28" s="1072"/>
      <c r="S28" s="1072"/>
      <c r="T28" s="1082"/>
      <c r="U28" s="1082"/>
      <c r="V28" s="1082"/>
      <c r="W28" s="1082"/>
    </row>
    <row r="29" spans="1:24" ht="50.25" customHeight="1" x14ac:dyDescent="0.3">
      <c r="B29" s="1083" t="s">
        <v>1534</v>
      </c>
      <c r="C29" s="1084"/>
      <c r="D29" s="1084"/>
      <c r="E29" s="1084"/>
      <c r="F29" s="1084"/>
      <c r="G29" s="1084"/>
      <c r="H29" s="1084"/>
      <c r="I29" s="1084"/>
      <c r="J29" s="1084"/>
      <c r="K29" s="1085"/>
    </row>
    <row r="31" spans="1:24" ht="15" customHeight="1" x14ac:dyDescent="0.3">
      <c r="A31" s="1086"/>
      <c r="B31" s="1086"/>
      <c r="C31" s="1086"/>
      <c r="D31" s="1086"/>
      <c r="E31" s="1086"/>
      <c r="F31" s="1086"/>
      <c r="G31" s="1086"/>
      <c r="H31" s="1086"/>
      <c r="I31" s="1086"/>
      <c r="J31" s="1086"/>
      <c r="K31" s="1086"/>
      <c r="L31" s="1086"/>
      <c r="M31" s="285"/>
      <c r="N31" s="285"/>
    </row>
    <row r="32" spans="1:24" hidden="1" x14ac:dyDescent="0.3">
      <c r="A32" s="998"/>
      <c r="B32" s="998"/>
      <c r="C32" s="998"/>
      <c r="D32" s="998"/>
      <c r="E32" s="998"/>
      <c r="F32" s="998"/>
      <c r="G32" s="998"/>
      <c r="H32" s="998"/>
      <c r="I32" s="998"/>
      <c r="J32" s="998"/>
      <c r="K32" s="998"/>
      <c r="L32" s="998"/>
      <c r="M32" s="998"/>
      <c r="N32" s="998"/>
    </row>
    <row r="33" spans="1:19" ht="7.5" hidden="1" customHeight="1" x14ac:dyDescent="0.3">
      <c r="A33" s="1087"/>
      <c r="B33" s="1087"/>
      <c r="C33" s="1087"/>
      <c r="D33" s="1087"/>
      <c r="E33" s="1087"/>
      <c r="F33" s="1087"/>
      <c r="G33" s="1087"/>
      <c r="H33" s="1087"/>
      <c r="I33" s="1087"/>
      <c r="J33" s="1087"/>
      <c r="K33" s="1087"/>
      <c r="L33" s="1087"/>
      <c r="M33" s="1087"/>
      <c r="N33" s="1087"/>
    </row>
    <row r="34" spans="1:19" ht="3.75" hidden="1" customHeight="1" x14ac:dyDescent="0.3">
      <c r="A34" s="1087"/>
      <c r="B34" s="1087"/>
      <c r="C34" s="1087"/>
      <c r="D34" s="1087"/>
      <c r="E34" s="1087"/>
      <c r="F34" s="1087"/>
      <c r="G34" s="1087"/>
      <c r="H34" s="1087"/>
      <c r="I34" s="1087"/>
      <c r="J34" s="1087"/>
      <c r="K34" s="1087"/>
      <c r="L34" s="1087"/>
      <c r="M34" s="1087"/>
      <c r="N34" s="1087"/>
    </row>
    <row r="35" spans="1:19" ht="21" hidden="1" customHeight="1" x14ac:dyDescent="0.3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4"/>
    </row>
    <row r="36" spans="1:19" hidden="1" x14ac:dyDescent="0.3">
      <c r="A36" s="1086"/>
      <c r="B36" s="1086"/>
      <c r="C36" s="1086"/>
      <c r="D36" s="1086"/>
      <c r="E36" s="1086"/>
      <c r="F36" s="1086"/>
      <c r="G36" s="1086"/>
      <c r="H36" s="1086"/>
      <c r="I36" s="1086"/>
      <c r="J36" s="1086"/>
      <c r="K36" s="1086"/>
      <c r="L36" s="1086"/>
      <c r="M36" s="1086"/>
      <c r="N36" s="1086"/>
    </row>
    <row r="37" spans="1:19" hidden="1" x14ac:dyDescent="0.3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4"/>
    </row>
    <row r="38" spans="1:19" hidden="1" x14ac:dyDescent="0.3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4"/>
    </row>
    <row r="39" spans="1:19" hidden="1" x14ac:dyDescent="0.3">
      <c r="A39" s="1086"/>
      <c r="B39" s="1086"/>
      <c r="C39" s="1086"/>
      <c r="D39" s="1086"/>
      <c r="E39" s="1086"/>
      <c r="F39" s="1086"/>
      <c r="G39" s="1086"/>
      <c r="H39" s="1086"/>
      <c r="I39" s="1086"/>
      <c r="J39" s="1086"/>
      <c r="K39" s="1086"/>
      <c r="L39" s="1086"/>
      <c r="M39" s="1086"/>
      <c r="N39" s="1086"/>
    </row>
    <row r="40" spans="1:19" hidden="1" x14ac:dyDescent="0.3">
      <c r="A40" s="26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</row>
    <row r="41" spans="1:19" hidden="1" x14ac:dyDescent="0.3">
      <c r="A41" s="1086"/>
      <c r="B41" s="1086"/>
      <c r="C41" s="1086"/>
      <c r="D41" s="1086"/>
      <c r="E41" s="1086"/>
      <c r="F41" s="1086"/>
      <c r="G41" s="1086"/>
      <c r="H41" s="1086"/>
      <c r="I41" s="1086"/>
      <c r="J41" s="1086"/>
      <c r="K41" s="1086"/>
      <c r="L41" s="1086"/>
      <c r="M41" s="1086"/>
      <c r="N41" s="1086"/>
    </row>
    <row r="42" spans="1:19" hidden="1" x14ac:dyDescent="0.3">
      <c r="A42" s="26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</row>
    <row r="43" spans="1:19" ht="18.75" hidden="1" customHeight="1" x14ac:dyDescent="0.3">
      <c r="A43" s="1086"/>
      <c r="B43" s="1086"/>
      <c r="C43" s="1086"/>
      <c r="D43" s="1086"/>
      <c r="E43" s="1086"/>
      <c r="F43" s="1086"/>
      <c r="G43" s="1086"/>
      <c r="H43" s="1086"/>
      <c r="I43" s="1086"/>
      <c r="J43" s="1086"/>
      <c r="K43" s="1086"/>
      <c r="L43" s="1086"/>
      <c r="M43" s="1086"/>
      <c r="N43" s="1086"/>
      <c r="O43" s="1086"/>
      <c r="P43" s="1086"/>
      <c r="Q43" s="1086"/>
      <c r="R43" s="1086"/>
      <c r="S43" s="1086"/>
    </row>
    <row r="44" spans="1:19" ht="21" x14ac:dyDescent="0.35">
      <c r="B44" s="992" t="s">
        <v>1535</v>
      </c>
      <c r="C44" s="987"/>
      <c r="D44" s="992"/>
      <c r="E44" s="1088"/>
      <c r="F44" s="1089" t="s">
        <v>1498</v>
      </c>
    </row>
    <row r="48" spans="1:19" ht="20.25" x14ac:dyDescent="0.3">
      <c r="B48" s="992" t="s">
        <v>1536</v>
      </c>
    </row>
    <row r="49" spans="2:2" ht="20.25" x14ac:dyDescent="0.3">
      <c r="B49" s="992" t="s">
        <v>1537</v>
      </c>
    </row>
  </sheetData>
  <mergeCells count="46">
    <mergeCell ref="A36:N36"/>
    <mergeCell ref="A39:N39"/>
    <mergeCell ref="A41:N41"/>
    <mergeCell ref="A43:S43"/>
    <mergeCell ref="I24:J24"/>
    <mergeCell ref="I25:J25"/>
    <mergeCell ref="I27:J27"/>
    <mergeCell ref="B29:K29"/>
    <mergeCell ref="A31:L31"/>
    <mergeCell ref="A33:N34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T9:W10"/>
    <mergeCell ref="E10:E11"/>
    <mergeCell ref="F10:F11"/>
    <mergeCell ref="G10:G11"/>
    <mergeCell ref="H10:H11"/>
    <mergeCell ref="I10:J11"/>
    <mergeCell ref="P10:P11"/>
    <mergeCell ref="Q10:S10"/>
    <mergeCell ref="K9:K11"/>
    <mergeCell ref="L9:L11"/>
    <mergeCell ref="M9:M11"/>
    <mergeCell ref="N9:N11"/>
    <mergeCell ref="O9:O11"/>
    <mergeCell ref="P9:S9"/>
    <mergeCell ref="M1:P1"/>
    <mergeCell ref="R1:S1"/>
    <mergeCell ref="A7:W7"/>
    <mergeCell ref="A8:W8"/>
    <mergeCell ref="A9:A11"/>
    <mergeCell ref="B9:B11"/>
    <mergeCell ref="C9:C11"/>
    <mergeCell ref="D9:D11"/>
    <mergeCell ref="E9:F9"/>
    <mergeCell ref="G9:J9"/>
  </mergeCells>
  <pageMargins left="0.31496062992125984" right="0" top="0.74803149606299213" bottom="0.83906250000000004" header="0.31496062992125984" footer="0.31496062992125984"/>
  <pageSetup paperSize="9" scale="3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5"/>
  <sheetViews>
    <sheetView tabSelected="1"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5.28515625" style="68" customWidth="1"/>
    <col min="2" max="2" width="35.28515625" style="611" customWidth="1"/>
    <col min="3" max="3" width="19.85546875" style="68" bestFit="1" customWidth="1"/>
    <col min="4" max="4" width="11.7109375" style="68" customWidth="1"/>
    <col min="5" max="5" width="8.7109375" style="68" bestFit="1" customWidth="1"/>
    <col min="6" max="6" width="66.140625" style="68" customWidth="1"/>
    <col min="7" max="8" width="16.140625" style="68" customWidth="1"/>
    <col min="9" max="9" width="17.7109375" style="68" customWidth="1"/>
    <col min="10" max="10" width="16.7109375" style="68" customWidth="1"/>
    <col min="11" max="16384" width="9.140625" style="68"/>
  </cols>
  <sheetData>
    <row r="1" spans="1:15" x14ac:dyDescent="0.25">
      <c r="J1" s="1090" t="s">
        <v>313</v>
      </c>
    </row>
    <row r="2" spans="1:15" x14ac:dyDescent="0.25">
      <c r="I2" s="164"/>
      <c r="J2" s="1090" t="s">
        <v>1538</v>
      </c>
    </row>
    <row r="3" spans="1:15" x14ac:dyDescent="0.25">
      <c r="I3" s="164"/>
      <c r="J3" s="1091" t="s">
        <v>1539</v>
      </c>
    </row>
    <row r="4" spans="1:15" x14ac:dyDescent="0.25">
      <c r="B4" s="549"/>
      <c r="C4" s="550"/>
      <c r="D4" s="550"/>
      <c r="E4" s="550"/>
      <c r="F4" s="550"/>
      <c r="G4" s="550"/>
      <c r="H4" s="550"/>
      <c r="I4" s="550"/>
      <c r="J4" s="1090" t="s">
        <v>316</v>
      </c>
    </row>
    <row r="5" spans="1:15" x14ac:dyDescent="0.25">
      <c r="B5" s="549"/>
      <c r="C5" s="550"/>
      <c r="D5" s="550"/>
      <c r="E5" s="550"/>
      <c r="F5" s="550" t="s">
        <v>207</v>
      </c>
      <c r="G5" s="550"/>
      <c r="H5" s="550"/>
      <c r="I5" s="550"/>
      <c r="J5" s="550"/>
    </row>
    <row r="6" spans="1:15" ht="38.25" customHeight="1" x14ac:dyDescent="0.25">
      <c r="B6" s="548" t="s">
        <v>1540</v>
      </c>
      <c r="C6" s="548"/>
      <c r="D6" s="548"/>
      <c r="E6" s="548"/>
      <c r="F6" s="548"/>
      <c r="G6" s="548"/>
      <c r="H6" s="548"/>
      <c r="I6" s="548"/>
      <c r="J6" s="548"/>
    </row>
    <row r="7" spans="1:15" hidden="1" x14ac:dyDescent="0.25">
      <c r="B7" s="549"/>
      <c r="C7" s="550"/>
      <c r="D7" s="550"/>
      <c r="E7" s="550"/>
      <c r="F7" s="550"/>
      <c r="G7" s="550"/>
      <c r="H7" s="550"/>
      <c r="I7" s="550"/>
      <c r="J7" s="550"/>
    </row>
    <row r="8" spans="1:15" hidden="1" x14ac:dyDescent="0.25">
      <c r="B8" s="549"/>
      <c r="C8" s="550"/>
      <c r="D8" s="550"/>
      <c r="E8" s="550"/>
      <c r="F8" s="550"/>
      <c r="G8" s="550"/>
      <c r="H8" s="550"/>
      <c r="I8" s="550"/>
      <c r="J8" s="550"/>
    </row>
    <row r="9" spans="1:15" ht="46.5" customHeight="1" x14ac:dyDescent="0.25">
      <c r="A9" s="551" t="s">
        <v>441</v>
      </c>
      <c r="B9" s="552" t="s">
        <v>442</v>
      </c>
      <c r="C9" s="552" t="s">
        <v>30</v>
      </c>
      <c r="D9" s="553" t="s">
        <v>443</v>
      </c>
      <c r="E9" s="554" t="s">
        <v>107</v>
      </c>
      <c r="F9" s="555"/>
      <c r="G9" s="554" t="s">
        <v>863</v>
      </c>
      <c r="H9" s="556"/>
      <c r="I9" s="555"/>
      <c r="J9" s="553" t="s">
        <v>24</v>
      </c>
      <c r="L9" s="1092"/>
      <c r="M9" s="1092"/>
    </row>
    <row r="10" spans="1:15" ht="43.5" customHeight="1" x14ac:dyDescent="0.25">
      <c r="A10" s="558"/>
      <c r="B10" s="552"/>
      <c r="C10" s="552"/>
      <c r="D10" s="559"/>
      <c r="E10" s="560" t="s">
        <v>109</v>
      </c>
      <c r="F10" s="560" t="s">
        <v>110</v>
      </c>
      <c r="G10" s="560" t="s">
        <v>111</v>
      </c>
      <c r="H10" s="560" t="s">
        <v>38</v>
      </c>
      <c r="I10" s="560" t="s">
        <v>36</v>
      </c>
      <c r="J10" s="559"/>
    </row>
    <row r="11" spans="1:15" s="365" customFormat="1" x14ac:dyDescent="0.25">
      <c r="A11" s="561">
        <v>1</v>
      </c>
      <c r="B11" s="1093">
        <v>2</v>
      </c>
      <c r="C11" s="1093">
        <v>3</v>
      </c>
      <c r="D11" s="1093">
        <v>4</v>
      </c>
      <c r="E11" s="1093">
        <v>5</v>
      </c>
      <c r="F11" s="1093">
        <v>6</v>
      </c>
      <c r="G11" s="1093">
        <v>7</v>
      </c>
      <c r="H11" s="1093">
        <v>8</v>
      </c>
      <c r="I11" s="1093">
        <v>9</v>
      </c>
      <c r="J11" s="1093">
        <v>10</v>
      </c>
    </row>
    <row r="12" spans="1:15" s="365" customFormat="1" x14ac:dyDescent="0.25">
      <c r="A12" s="1094" t="s">
        <v>1541</v>
      </c>
      <c r="B12" s="1095"/>
      <c r="C12" s="1095"/>
      <c r="D12" s="1095"/>
      <c r="E12" s="1095"/>
      <c r="F12" s="1095"/>
      <c r="G12" s="1095"/>
      <c r="H12" s="1095"/>
      <c r="I12" s="1095"/>
      <c r="J12" s="1096"/>
    </row>
    <row r="13" spans="1:15" s="365" customFormat="1" x14ac:dyDescent="0.25">
      <c r="A13" s="313"/>
      <c r="B13" s="1097"/>
      <c r="C13" s="1097"/>
      <c r="D13" s="1097"/>
      <c r="E13" s="1097"/>
      <c r="F13" s="1098" t="s">
        <v>7</v>
      </c>
      <c r="G13" s="1097"/>
      <c r="H13" s="1097">
        <v>50.1</v>
      </c>
      <c r="I13" s="1097">
        <v>0.4</v>
      </c>
      <c r="J13" s="1097"/>
    </row>
    <row r="14" spans="1:15" x14ac:dyDescent="0.25">
      <c r="A14" s="1099" t="s">
        <v>1542</v>
      </c>
      <c r="B14" s="1099"/>
      <c r="C14" s="1099"/>
      <c r="D14" s="1099"/>
      <c r="E14" s="1099"/>
      <c r="F14" s="1099"/>
      <c r="G14" s="1099"/>
      <c r="H14" s="1099"/>
      <c r="I14" s="1099"/>
      <c r="J14" s="1099"/>
    </row>
    <row r="15" spans="1:15" ht="73.900000000000006" customHeight="1" x14ac:dyDescent="0.25">
      <c r="A15" s="561">
        <v>1</v>
      </c>
      <c r="B15" s="1100" t="s">
        <v>1543</v>
      </c>
      <c r="C15" s="1101" t="s">
        <v>1544</v>
      </c>
      <c r="D15" s="296" t="s">
        <v>12</v>
      </c>
      <c r="E15" s="296" t="s">
        <v>12</v>
      </c>
      <c r="F15" s="296" t="s">
        <v>12</v>
      </c>
      <c r="G15" s="310" t="s">
        <v>12</v>
      </c>
      <c r="H15" s="1102">
        <v>0</v>
      </c>
      <c r="I15" s="567">
        <v>0</v>
      </c>
      <c r="J15" s="572" t="s">
        <v>749</v>
      </c>
      <c r="M15" s="569"/>
      <c r="N15" s="569"/>
      <c r="O15" s="569"/>
    </row>
    <row r="16" spans="1:15" ht="84" x14ac:dyDescent="0.25">
      <c r="A16" s="561"/>
      <c r="B16" s="571" t="s">
        <v>1545</v>
      </c>
      <c r="C16" s="296" t="s">
        <v>1546</v>
      </c>
      <c r="D16" s="296" t="s">
        <v>872</v>
      </c>
      <c r="E16" s="572">
        <v>45291</v>
      </c>
      <c r="F16" s="572" t="s">
        <v>1547</v>
      </c>
      <c r="G16" s="296" t="s">
        <v>12</v>
      </c>
      <c r="H16" s="296" t="s">
        <v>12</v>
      </c>
      <c r="I16" s="296" t="s">
        <v>12</v>
      </c>
      <c r="J16" s="572" t="s">
        <v>749</v>
      </c>
    </row>
    <row r="17" spans="1:10" ht="103.15" customHeight="1" x14ac:dyDescent="0.25">
      <c r="A17" s="561">
        <v>2</v>
      </c>
      <c r="B17" s="1100" t="s">
        <v>1548</v>
      </c>
      <c r="C17" s="296" t="s">
        <v>1544</v>
      </c>
      <c r="D17" s="296" t="s">
        <v>12</v>
      </c>
      <c r="E17" s="296" t="s">
        <v>12</v>
      </c>
      <c r="F17" s="296" t="s">
        <v>12</v>
      </c>
      <c r="G17" s="312" t="s">
        <v>142</v>
      </c>
      <c r="H17" s="1103">
        <v>36.6</v>
      </c>
      <c r="I17" s="567">
        <v>0</v>
      </c>
      <c r="J17" s="572" t="s">
        <v>749</v>
      </c>
    </row>
    <row r="18" spans="1:10" ht="120" x14ac:dyDescent="0.25">
      <c r="A18" s="561"/>
      <c r="B18" s="1100" t="s">
        <v>1549</v>
      </c>
      <c r="C18" s="296" t="s">
        <v>1546</v>
      </c>
      <c r="D18" s="296" t="s">
        <v>1550</v>
      </c>
      <c r="E18" s="572">
        <v>45291</v>
      </c>
      <c r="F18" s="572" t="s">
        <v>1551</v>
      </c>
      <c r="G18" s="296" t="s">
        <v>12</v>
      </c>
      <c r="H18" s="296" t="s">
        <v>12</v>
      </c>
      <c r="I18" s="296" t="s">
        <v>12</v>
      </c>
      <c r="J18" s="572" t="s">
        <v>1552</v>
      </c>
    </row>
    <row r="19" spans="1:10" ht="116.45" customHeight="1" x14ac:dyDescent="0.25">
      <c r="A19" s="561">
        <v>3</v>
      </c>
      <c r="B19" s="576" t="s">
        <v>1553</v>
      </c>
      <c r="C19" s="583" t="s">
        <v>1554</v>
      </c>
      <c r="D19" s="583" t="s">
        <v>12</v>
      </c>
      <c r="E19" s="313" t="s">
        <v>12</v>
      </c>
      <c r="F19" s="313" t="s">
        <v>12</v>
      </c>
      <c r="G19" s="310" t="s">
        <v>144</v>
      </c>
      <c r="H19" s="1103">
        <v>13.5</v>
      </c>
      <c r="I19" s="1103">
        <v>0.4</v>
      </c>
      <c r="J19" s="572" t="s">
        <v>749</v>
      </c>
    </row>
    <row r="20" spans="1:10" ht="79.150000000000006" customHeight="1" x14ac:dyDescent="0.25">
      <c r="A20" s="561"/>
      <c r="B20" s="576" t="s">
        <v>1555</v>
      </c>
      <c r="C20" s="296" t="s">
        <v>1556</v>
      </c>
      <c r="D20" s="296" t="s">
        <v>872</v>
      </c>
      <c r="E20" s="572">
        <v>45291</v>
      </c>
      <c r="F20" s="572" t="s">
        <v>1557</v>
      </c>
      <c r="G20" s="296" t="s">
        <v>12</v>
      </c>
      <c r="H20" s="296" t="s">
        <v>12</v>
      </c>
      <c r="I20" s="296" t="s">
        <v>12</v>
      </c>
      <c r="J20" s="572" t="s">
        <v>749</v>
      </c>
    </row>
    <row r="21" spans="1:10" ht="36" x14ac:dyDescent="0.25">
      <c r="A21" s="561"/>
      <c r="B21" s="1104" t="s">
        <v>1558</v>
      </c>
      <c r="C21" s="296" t="s">
        <v>1559</v>
      </c>
      <c r="D21" s="296" t="s">
        <v>872</v>
      </c>
      <c r="E21" s="572">
        <v>45291</v>
      </c>
      <c r="F21" s="311" t="s">
        <v>1560</v>
      </c>
      <c r="G21" s="296" t="s">
        <v>12</v>
      </c>
      <c r="H21" s="296" t="s">
        <v>12</v>
      </c>
      <c r="I21" s="296" t="s">
        <v>12</v>
      </c>
      <c r="J21" s="572" t="s">
        <v>749</v>
      </c>
    </row>
    <row r="22" spans="1:10" ht="79.900000000000006" customHeight="1" x14ac:dyDescent="0.25">
      <c r="A22" s="561">
        <v>4</v>
      </c>
      <c r="B22" s="571" t="s">
        <v>1561</v>
      </c>
      <c r="C22" s="296" t="s">
        <v>1562</v>
      </c>
      <c r="D22" s="296" t="s">
        <v>12</v>
      </c>
      <c r="E22" s="296" t="s">
        <v>12</v>
      </c>
      <c r="F22" s="296" t="s">
        <v>12</v>
      </c>
      <c r="G22" s="310" t="s">
        <v>12</v>
      </c>
      <c r="H22" s="1102">
        <v>0</v>
      </c>
      <c r="I22" s="1103">
        <v>0</v>
      </c>
      <c r="J22" s="572" t="s">
        <v>749</v>
      </c>
    </row>
    <row r="23" spans="1:10" ht="72" x14ac:dyDescent="0.25">
      <c r="A23" s="561"/>
      <c r="B23" s="577" t="s">
        <v>1563</v>
      </c>
      <c r="C23" s="296" t="s">
        <v>1564</v>
      </c>
      <c r="D23" s="296" t="s">
        <v>872</v>
      </c>
      <c r="E23" s="572">
        <v>45291</v>
      </c>
      <c r="F23" s="1105" t="s">
        <v>1565</v>
      </c>
      <c r="G23" s="296" t="s">
        <v>12</v>
      </c>
      <c r="H23" s="296" t="s">
        <v>12</v>
      </c>
      <c r="I23" s="296" t="s">
        <v>12</v>
      </c>
      <c r="J23" s="572" t="s">
        <v>749</v>
      </c>
    </row>
    <row r="24" spans="1:10" ht="24" customHeight="1" x14ac:dyDescent="0.25">
      <c r="A24" s="1106" t="s">
        <v>1566</v>
      </c>
      <c r="B24" s="1107"/>
      <c r="C24" s="1107"/>
      <c r="D24" s="1107"/>
      <c r="E24" s="1107"/>
      <c r="F24" s="1107"/>
      <c r="G24" s="1107"/>
      <c r="H24" s="1107"/>
      <c r="I24" s="1107"/>
      <c r="J24" s="1108"/>
    </row>
    <row r="25" spans="1:10" ht="88.9" customHeight="1" x14ac:dyDescent="0.25">
      <c r="A25" s="561" t="s">
        <v>63</v>
      </c>
      <c r="B25" s="582" t="s">
        <v>1567</v>
      </c>
      <c r="C25" s="583" t="s">
        <v>1568</v>
      </c>
      <c r="D25" s="296" t="s">
        <v>12</v>
      </c>
      <c r="E25" s="296" t="s">
        <v>12</v>
      </c>
      <c r="F25" s="296" t="s">
        <v>12</v>
      </c>
      <c r="G25" s="310" t="s">
        <v>12</v>
      </c>
      <c r="H25" s="1103">
        <v>0</v>
      </c>
      <c r="I25" s="1103">
        <v>0</v>
      </c>
      <c r="J25" s="572" t="s">
        <v>749</v>
      </c>
    </row>
    <row r="26" spans="1:10" ht="96.6" customHeight="1" x14ac:dyDescent="0.25">
      <c r="A26" s="561"/>
      <c r="B26" s="584" t="s">
        <v>1569</v>
      </c>
      <c r="C26" s="296" t="s">
        <v>1568</v>
      </c>
      <c r="D26" s="296" t="s">
        <v>1570</v>
      </c>
      <c r="E26" s="572">
        <v>45291</v>
      </c>
      <c r="F26" s="311" t="s">
        <v>1571</v>
      </c>
      <c r="G26" s="296" t="s">
        <v>12</v>
      </c>
      <c r="H26" s="296" t="s">
        <v>12</v>
      </c>
      <c r="I26" s="296" t="s">
        <v>12</v>
      </c>
      <c r="J26" s="572" t="s">
        <v>1572</v>
      </c>
    </row>
    <row r="27" spans="1:10" ht="20.45" customHeight="1" x14ac:dyDescent="0.25">
      <c r="A27" s="1094" t="s">
        <v>1573</v>
      </c>
      <c r="B27" s="1109"/>
      <c r="C27" s="1109"/>
      <c r="D27" s="1109"/>
      <c r="E27" s="1109"/>
      <c r="F27" s="1109"/>
      <c r="G27" s="1109"/>
      <c r="H27" s="1109"/>
      <c r="I27" s="1109"/>
      <c r="J27" s="1110"/>
    </row>
    <row r="28" spans="1:10" ht="64.150000000000006" customHeight="1" x14ac:dyDescent="0.25">
      <c r="A28" s="561" t="s">
        <v>66</v>
      </c>
      <c r="B28" s="582" t="s">
        <v>1574</v>
      </c>
      <c r="C28" s="583" t="s">
        <v>1575</v>
      </c>
      <c r="D28" s="296" t="s">
        <v>12</v>
      </c>
      <c r="E28" s="296" t="s">
        <v>12</v>
      </c>
      <c r="F28" s="296" t="s">
        <v>12</v>
      </c>
      <c r="G28" s="310" t="s">
        <v>12</v>
      </c>
      <c r="H28" s="1103">
        <v>0</v>
      </c>
      <c r="I28" s="1103">
        <v>0</v>
      </c>
      <c r="J28" s="572" t="s">
        <v>749</v>
      </c>
    </row>
    <row r="29" spans="1:10" ht="51" customHeight="1" x14ac:dyDescent="0.25">
      <c r="A29" s="561"/>
      <c r="B29" s="586" t="s">
        <v>1576</v>
      </c>
      <c r="C29" s="296" t="s">
        <v>1575</v>
      </c>
      <c r="D29" s="296" t="s">
        <v>872</v>
      </c>
      <c r="E29" s="572">
        <v>45291</v>
      </c>
      <c r="F29" s="572" t="s">
        <v>1577</v>
      </c>
      <c r="G29" s="296" t="s">
        <v>12</v>
      </c>
      <c r="H29" s="296" t="s">
        <v>12</v>
      </c>
      <c r="I29" s="296" t="s">
        <v>12</v>
      </c>
      <c r="J29" s="572" t="s">
        <v>749</v>
      </c>
    </row>
    <row r="30" spans="1:10" ht="91.15" customHeight="1" x14ac:dyDescent="0.25">
      <c r="A30" s="561" t="s">
        <v>16</v>
      </c>
      <c r="B30" s="578" t="s">
        <v>1578</v>
      </c>
      <c r="C30" s="296" t="s">
        <v>1575</v>
      </c>
      <c r="D30" s="296" t="s">
        <v>12</v>
      </c>
      <c r="E30" s="296" t="s">
        <v>12</v>
      </c>
      <c r="F30" s="296" t="s">
        <v>12</v>
      </c>
      <c r="G30" s="310" t="s">
        <v>12</v>
      </c>
      <c r="H30" s="1103">
        <v>0</v>
      </c>
      <c r="I30" s="1103">
        <v>0</v>
      </c>
      <c r="J30" s="572" t="s">
        <v>749</v>
      </c>
    </row>
    <row r="31" spans="1:10" ht="52.15" customHeight="1" x14ac:dyDescent="0.25">
      <c r="A31" s="561"/>
      <c r="B31" s="586" t="s">
        <v>1579</v>
      </c>
      <c r="C31" s="583" t="s">
        <v>1575</v>
      </c>
      <c r="D31" s="296" t="s">
        <v>872</v>
      </c>
      <c r="E31" s="572">
        <v>45291</v>
      </c>
      <c r="F31" s="572" t="s">
        <v>1580</v>
      </c>
      <c r="G31" s="296" t="s">
        <v>12</v>
      </c>
      <c r="H31" s="296" t="s">
        <v>12</v>
      </c>
      <c r="I31" s="296" t="s">
        <v>12</v>
      </c>
      <c r="J31" s="572" t="s">
        <v>749</v>
      </c>
    </row>
    <row r="32" spans="1:10" ht="55.15" customHeight="1" x14ac:dyDescent="0.25">
      <c r="A32" s="561" t="s">
        <v>1169</v>
      </c>
      <c r="B32" s="571" t="s">
        <v>1581</v>
      </c>
      <c r="C32" s="296" t="s">
        <v>1575</v>
      </c>
      <c r="D32" s="296" t="s">
        <v>12</v>
      </c>
      <c r="E32" s="296" t="s">
        <v>12</v>
      </c>
      <c r="F32" s="296" t="s">
        <v>12</v>
      </c>
      <c r="G32" s="310" t="s">
        <v>12</v>
      </c>
      <c r="H32" s="1103">
        <v>0</v>
      </c>
      <c r="I32" s="1103">
        <v>0</v>
      </c>
      <c r="J32" s="572" t="s">
        <v>749</v>
      </c>
    </row>
    <row r="33" spans="1:10" ht="66.599999999999994" customHeight="1" x14ac:dyDescent="0.25">
      <c r="A33" s="561"/>
      <c r="B33" s="582" t="s">
        <v>1582</v>
      </c>
      <c r="C33" s="583" t="s">
        <v>1575</v>
      </c>
      <c r="D33" s="296" t="s">
        <v>872</v>
      </c>
      <c r="E33" s="572">
        <v>45291</v>
      </c>
      <c r="F33" s="572" t="s">
        <v>1583</v>
      </c>
      <c r="G33" s="310" t="s">
        <v>12</v>
      </c>
      <c r="H33" s="310" t="s">
        <v>12</v>
      </c>
      <c r="I33" s="310" t="s">
        <v>12</v>
      </c>
      <c r="J33" s="572" t="s">
        <v>749</v>
      </c>
    </row>
    <row r="34" spans="1:10" x14ac:dyDescent="0.25">
      <c r="A34" s="1111" t="s">
        <v>1584</v>
      </c>
      <c r="B34" s="1112"/>
      <c r="C34" s="1112"/>
      <c r="D34" s="1112"/>
      <c r="E34" s="1112"/>
      <c r="F34" s="1112"/>
      <c r="G34" s="1112"/>
      <c r="H34" s="1112"/>
      <c r="I34" s="1112"/>
      <c r="J34" s="1113"/>
    </row>
    <row r="35" spans="1:10" ht="54.6" customHeight="1" x14ac:dyDescent="0.25">
      <c r="A35" s="561" t="s">
        <v>1174</v>
      </c>
      <c r="B35" s="582" t="s">
        <v>1585</v>
      </c>
      <c r="C35" s="583" t="s">
        <v>1575</v>
      </c>
      <c r="D35" s="296" t="s">
        <v>12</v>
      </c>
      <c r="E35" s="296" t="s">
        <v>12</v>
      </c>
      <c r="F35" s="296" t="s">
        <v>12</v>
      </c>
      <c r="G35" s="310" t="s">
        <v>12</v>
      </c>
      <c r="H35" s="1103">
        <v>0</v>
      </c>
      <c r="I35" s="1103">
        <v>0</v>
      </c>
      <c r="J35" s="572" t="s">
        <v>749</v>
      </c>
    </row>
    <row r="36" spans="1:10" ht="99.6" customHeight="1" x14ac:dyDescent="0.25">
      <c r="A36" s="561"/>
      <c r="B36" s="590" t="s">
        <v>1586</v>
      </c>
      <c r="C36" s="296" t="s">
        <v>1575</v>
      </c>
      <c r="D36" s="296" t="s">
        <v>872</v>
      </c>
      <c r="E36" s="572">
        <v>45291</v>
      </c>
      <c r="F36" s="572" t="s">
        <v>1587</v>
      </c>
      <c r="G36" s="296" t="s">
        <v>12</v>
      </c>
      <c r="H36" s="296" t="s">
        <v>12</v>
      </c>
      <c r="I36" s="296" t="s">
        <v>12</v>
      </c>
      <c r="J36" s="572" t="s">
        <v>749</v>
      </c>
    </row>
    <row r="37" spans="1:10" ht="23.25" customHeight="1" x14ac:dyDescent="0.25">
      <c r="A37" s="561"/>
      <c r="B37" s="1114" t="s">
        <v>1588</v>
      </c>
      <c r="C37" s="1114"/>
      <c r="D37" s="1114"/>
      <c r="E37" s="1114"/>
      <c r="F37" s="601">
        <v>0.52929999999999999</v>
      </c>
      <c r="G37" s="602"/>
      <c r="H37" s="602"/>
      <c r="I37" s="602"/>
      <c r="J37" s="602"/>
    </row>
    <row r="39" spans="1:10" ht="43.5" customHeight="1" x14ac:dyDescent="0.25">
      <c r="B39" s="603" t="s">
        <v>1589</v>
      </c>
      <c r="C39" s="603"/>
      <c r="D39" s="603"/>
      <c r="E39" s="603"/>
      <c r="F39" s="604"/>
      <c r="G39" s="605"/>
      <c r="H39" s="1115" t="s">
        <v>1590</v>
      </c>
      <c r="I39" s="1115"/>
    </row>
    <row r="40" spans="1:10" x14ac:dyDescent="0.25">
      <c r="B40" s="607"/>
      <c r="C40" s="607"/>
      <c r="D40" s="607"/>
      <c r="E40" s="607"/>
      <c r="F40" s="604"/>
      <c r="G40" s="608"/>
      <c r="H40" s="609"/>
      <c r="I40" s="609"/>
    </row>
    <row r="41" spans="1:10" x14ac:dyDescent="0.25">
      <c r="B41" s="607"/>
      <c r="C41" s="607"/>
      <c r="D41" s="607"/>
      <c r="E41" s="607"/>
      <c r="F41" s="604"/>
      <c r="G41" s="608"/>
      <c r="H41" s="609"/>
      <c r="I41" s="609"/>
    </row>
    <row r="42" spans="1:10" x14ac:dyDescent="0.25">
      <c r="B42" s="603" t="s">
        <v>1591</v>
      </c>
    </row>
    <row r="45" spans="1:10" x14ac:dyDescent="0.25">
      <c r="E45" s="68" t="s">
        <v>207</v>
      </c>
    </row>
  </sheetData>
  <mergeCells count="16">
    <mergeCell ref="A34:J34"/>
    <mergeCell ref="H39:I39"/>
    <mergeCell ref="L9:M9"/>
    <mergeCell ref="A12:J12"/>
    <mergeCell ref="A14:J14"/>
    <mergeCell ref="M15:O15"/>
    <mergeCell ref="A24:J24"/>
    <mergeCell ref="A27:J27"/>
    <mergeCell ref="B6:J6"/>
    <mergeCell ref="A9:A10"/>
    <mergeCell ref="B9:B10"/>
    <mergeCell ref="C9:C10"/>
    <mergeCell ref="D9:D10"/>
    <mergeCell ref="E9:F9"/>
    <mergeCell ref="G9:I9"/>
    <mergeCell ref="J9:J10"/>
  </mergeCells>
  <pageMargins left="0.51181102362204722" right="0.19685039370078741" top="0.11811023622047245" bottom="0.15748031496062992" header="0.15748031496062992" footer="0.15748031496062992"/>
  <pageSetup paperSize="9" scale="6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2"/>
  <sheetViews>
    <sheetView view="pageBreakPreview" topLeftCell="A127" zoomScale="23" zoomScaleNormal="23" zoomScaleSheetLayoutView="23" workbookViewId="0">
      <selection activeCell="C140" sqref="C140"/>
    </sheetView>
  </sheetViews>
  <sheetFormatPr defaultColWidth="9.140625" defaultRowHeight="35.25" x14ac:dyDescent="0.5"/>
  <cols>
    <col min="1" max="1" width="16.7109375" style="280" customWidth="1"/>
    <col min="2" max="2" width="162.140625" style="277" customWidth="1"/>
    <col min="3" max="3" width="100.7109375" style="277" customWidth="1"/>
    <col min="4" max="4" width="69.85546875" style="277" customWidth="1"/>
    <col min="5" max="5" width="131.7109375" style="277" customWidth="1"/>
    <col min="6" max="6" width="255.42578125" style="281" customWidth="1"/>
    <col min="7" max="7" width="71.7109375" style="277" customWidth="1"/>
    <col min="8" max="8" width="44.140625" style="277" customWidth="1"/>
    <col min="9" max="9" width="51.28515625" style="277" customWidth="1"/>
    <col min="10" max="10" width="155.42578125" style="277" customWidth="1"/>
    <col min="11" max="11" width="17.85546875" style="68" customWidth="1"/>
    <col min="12" max="12" width="19.42578125" style="113" bestFit="1" customWidth="1"/>
    <col min="13" max="13" width="9.140625" style="68"/>
    <col min="14" max="14" width="66.28515625" style="68" customWidth="1"/>
    <col min="15" max="16384" width="9.140625" style="68"/>
  </cols>
  <sheetData>
    <row r="1" spans="1:10" ht="35.25" customHeight="1" x14ac:dyDescent="0.35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5.25" customHeight="1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96.75" customHeight="1" x14ac:dyDescent="0.35">
      <c r="A3" s="69" t="s">
        <v>104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30.5" customHeight="1" x14ac:dyDescent="0.35">
      <c r="A4" s="70" t="s">
        <v>0</v>
      </c>
      <c r="B4" s="70" t="s">
        <v>105</v>
      </c>
      <c r="C4" s="70" t="s">
        <v>30</v>
      </c>
      <c r="D4" s="70" t="s">
        <v>106</v>
      </c>
      <c r="E4" s="71" t="s">
        <v>107</v>
      </c>
      <c r="F4" s="72"/>
      <c r="G4" s="71" t="s">
        <v>108</v>
      </c>
      <c r="H4" s="73"/>
      <c r="I4" s="72"/>
      <c r="J4" s="74" t="s">
        <v>24</v>
      </c>
    </row>
    <row r="5" spans="1:10" ht="118.5" customHeight="1" x14ac:dyDescent="0.35">
      <c r="A5" s="70"/>
      <c r="B5" s="70"/>
      <c r="C5" s="70"/>
      <c r="D5" s="70"/>
      <c r="E5" s="75" t="s">
        <v>109</v>
      </c>
      <c r="F5" s="75" t="s">
        <v>110</v>
      </c>
      <c r="G5" s="75" t="s">
        <v>111</v>
      </c>
      <c r="H5" s="75" t="s">
        <v>38</v>
      </c>
      <c r="I5" s="75" t="s">
        <v>36</v>
      </c>
      <c r="J5" s="76"/>
    </row>
    <row r="6" spans="1:10" ht="59.25" customHeight="1" x14ac:dyDescent="0.35">
      <c r="A6" s="70"/>
      <c r="B6" s="70"/>
      <c r="C6" s="70"/>
      <c r="D6" s="70"/>
      <c r="E6" s="77"/>
      <c r="F6" s="77"/>
      <c r="G6" s="77"/>
      <c r="H6" s="77"/>
      <c r="I6" s="77"/>
      <c r="J6" s="78"/>
    </row>
    <row r="7" spans="1:10" ht="55.5" customHeight="1" x14ac:dyDescent="0.3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80">
        <v>10</v>
      </c>
    </row>
    <row r="8" spans="1:10" ht="85.5" customHeight="1" x14ac:dyDescent="0.35">
      <c r="A8" s="81" t="s">
        <v>112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3.75" customHeight="1" x14ac:dyDescent="0.35">
      <c r="A9" s="83" t="s">
        <v>113</v>
      </c>
      <c r="B9" s="84" t="s">
        <v>114</v>
      </c>
      <c r="C9" s="85" t="s">
        <v>115</v>
      </c>
      <c r="D9" s="86" t="s">
        <v>13</v>
      </c>
      <c r="E9" s="87" t="s">
        <v>13</v>
      </c>
      <c r="F9" s="88" t="s">
        <v>13</v>
      </c>
      <c r="G9" s="88" t="s">
        <v>116</v>
      </c>
      <c r="H9" s="89">
        <v>0</v>
      </c>
      <c r="I9" s="89">
        <v>0</v>
      </c>
      <c r="J9" s="90" t="s">
        <v>13</v>
      </c>
    </row>
    <row r="10" spans="1:10" ht="180.75" customHeight="1" x14ac:dyDescent="0.35">
      <c r="A10" s="83"/>
      <c r="B10" s="91" t="s">
        <v>117</v>
      </c>
      <c r="C10" s="86" t="s">
        <v>13</v>
      </c>
      <c r="D10" s="92" t="s">
        <v>78</v>
      </c>
      <c r="E10" s="93" t="s">
        <v>118</v>
      </c>
      <c r="F10" s="93" t="s">
        <v>119</v>
      </c>
      <c r="G10" s="94" t="s">
        <v>13</v>
      </c>
      <c r="H10" s="95" t="s">
        <v>13</v>
      </c>
      <c r="I10" s="96" t="s">
        <v>13</v>
      </c>
      <c r="J10" s="94" t="s">
        <v>120</v>
      </c>
    </row>
    <row r="11" spans="1:10" ht="165" customHeight="1" x14ac:dyDescent="0.35">
      <c r="A11" s="97" t="s">
        <v>121</v>
      </c>
      <c r="B11" s="98" t="s">
        <v>122</v>
      </c>
      <c r="C11" s="85" t="s">
        <v>115</v>
      </c>
      <c r="D11" s="80" t="s">
        <v>13</v>
      </c>
      <c r="E11" s="87" t="s">
        <v>13</v>
      </c>
      <c r="F11" s="87" t="s">
        <v>13</v>
      </c>
      <c r="G11" s="88" t="s">
        <v>116</v>
      </c>
      <c r="H11" s="89">
        <v>0</v>
      </c>
      <c r="I11" s="89">
        <v>0</v>
      </c>
      <c r="J11" s="90" t="s">
        <v>13</v>
      </c>
    </row>
    <row r="12" spans="1:10" ht="186" customHeight="1" x14ac:dyDescent="0.35">
      <c r="A12" s="97"/>
      <c r="B12" s="91" t="s">
        <v>123</v>
      </c>
      <c r="C12" s="86" t="s">
        <v>13</v>
      </c>
      <c r="D12" s="99" t="s">
        <v>124</v>
      </c>
      <c r="E12" s="93" t="s">
        <v>125</v>
      </c>
      <c r="F12" s="93" t="s">
        <v>126</v>
      </c>
      <c r="G12" s="94" t="s">
        <v>13</v>
      </c>
      <c r="H12" s="95" t="s">
        <v>13</v>
      </c>
      <c r="I12" s="96" t="s">
        <v>13</v>
      </c>
      <c r="J12" s="94" t="s">
        <v>120</v>
      </c>
    </row>
    <row r="13" spans="1:10" ht="156" customHeight="1" x14ac:dyDescent="0.35">
      <c r="A13" s="97" t="s">
        <v>127</v>
      </c>
      <c r="B13" s="98" t="s">
        <v>128</v>
      </c>
      <c r="C13" s="85" t="s">
        <v>115</v>
      </c>
      <c r="D13" s="86" t="s">
        <v>13</v>
      </c>
      <c r="E13" s="87" t="s">
        <v>13</v>
      </c>
      <c r="F13" s="100" t="s">
        <v>13</v>
      </c>
      <c r="G13" s="86" t="s">
        <v>116</v>
      </c>
      <c r="H13" s="101">
        <v>0</v>
      </c>
      <c r="I13" s="101">
        <v>0</v>
      </c>
      <c r="J13" s="80" t="s">
        <v>13</v>
      </c>
    </row>
    <row r="14" spans="1:10" ht="270.75" customHeight="1" x14ac:dyDescent="0.35">
      <c r="A14" s="97"/>
      <c r="B14" s="91" t="s">
        <v>129</v>
      </c>
      <c r="C14" s="86" t="s">
        <v>13</v>
      </c>
      <c r="D14" s="92" t="s">
        <v>78</v>
      </c>
      <c r="E14" s="93" t="s">
        <v>130</v>
      </c>
      <c r="F14" s="99" t="s">
        <v>131</v>
      </c>
      <c r="G14" s="102" t="s">
        <v>13</v>
      </c>
      <c r="H14" s="99" t="s">
        <v>13</v>
      </c>
      <c r="I14" s="103" t="s">
        <v>13</v>
      </c>
      <c r="J14" s="102" t="s">
        <v>120</v>
      </c>
    </row>
    <row r="15" spans="1:10" ht="341.25" customHeight="1" x14ac:dyDescent="0.35">
      <c r="A15" s="97" t="s">
        <v>132</v>
      </c>
      <c r="B15" s="104" t="s">
        <v>133</v>
      </c>
      <c r="C15" s="85" t="s">
        <v>115</v>
      </c>
      <c r="D15" s="86" t="s">
        <v>13</v>
      </c>
      <c r="E15" s="87" t="s">
        <v>13</v>
      </c>
      <c r="F15" s="88" t="s">
        <v>13</v>
      </c>
      <c r="G15" s="86" t="s">
        <v>116</v>
      </c>
      <c r="H15" s="101">
        <v>0</v>
      </c>
      <c r="I15" s="101">
        <v>0</v>
      </c>
      <c r="J15" s="80" t="s">
        <v>13</v>
      </c>
    </row>
    <row r="16" spans="1:10" ht="291.75" customHeight="1" x14ac:dyDescent="0.35">
      <c r="A16" s="97"/>
      <c r="B16" s="91" t="s">
        <v>134</v>
      </c>
      <c r="C16" s="86" t="s">
        <v>13</v>
      </c>
      <c r="D16" s="92" t="s">
        <v>78</v>
      </c>
      <c r="E16" s="93" t="s">
        <v>135</v>
      </c>
      <c r="F16" s="93" t="s">
        <v>136</v>
      </c>
      <c r="G16" s="102" t="s">
        <v>13</v>
      </c>
      <c r="H16" s="99" t="s">
        <v>13</v>
      </c>
      <c r="I16" s="103" t="s">
        <v>13</v>
      </c>
      <c r="J16" s="102" t="s">
        <v>120</v>
      </c>
    </row>
    <row r="17" spans="1:14" ht="77.25" customHeight="1" x14ac:dyDescent="0.35">
      <c r="A17" s="105" t="s">
        <v>137</v>
      </c>
      <c r="B17" s="106" t="s">
        <v>138</v>
      </c>
      <c r="C17" s="107" t="s">
        <v>115</v>
      </c>
      <c r="D17" s="75" t="s">
        <v>13</v>
      </c>
      <c r="E17" s="108" t="s">
        <v>13</v>
      </c>
      <c r="F17" s="109" t="s">
        <v>13</v>
      </c>
      <c r="G17" s="110" t="s">
        <v>139</v>
      </c>
      <c r="H17" s="111">
        <f>H18+H19+H20</f>
        <v>4705.2999999999993</v>
      </c>
      <c r="I17" s="112">
        <f>I18+I19+I20</f>
        <v>4524.6000000000004</v>
      </c>
      <c r="J17" s="75" t="s">
        <v>13</v>
      </c>
    </row>
    <row r="18" spans="1:14" ht="73.5" customHeight="1" x14ac:dyDescent="0.35">
      <c r="A18" s="114"/>
      <c r="B18" s="115"/>
      <c r="C18" s="116"/>
      <c r="D18" s="117"/>
      <c r="E18" s="118"/>
      <c r="F18" s="119"/>
      <c r="G18" s="86" t="s">
        <v>140</v>
      </c>
      <c r="H18" s="120">
        <v>790.8</v>
      </c>
      <c r="I18" s="121" t="s">
        <v>141</v>
      </c>
      <c r="J18" s="117"/>
    </row>
    <row r="19" spans="1:14" ht="69" customHeight="1" x14ac:dyDescent="0.35">
      <c r="A19" s="114"/>
      <c r="B19" s="115"/>
      <c r="C19" s="116"/>
      <c r="D19" s="117"/>
      <c r="E19" s="118"/>
      <c r="F19" s="119"/>
      <c r="G19" s="86" t="s">
        <v>142</v>
      </c>
      <c r="H19" s="120">
        <v>1472.8</v>
      </c>
      <c r="I19" s="122" t="s">
        <v>143</v>
      </c>
      <c r="J19" s="117"/>
    </row>
    <row r="20" spans="1:14" ht="61.5" customHeight="1" x14ac:dyDescent="0.35">
      <c r="A20" s="123"/>
      <c r="B20" s="124"/>
      <c r="C20" s="125"/>
      <c r="D20" s="77"/>
      <c r="E20" s="126"/>
      <c r="F20" s="127"/>
      <c r="G20" s="97" t="s">
        <v>144</v>
      </c>
      <c r="H20" s="128">
        <v>2441.6999999999998</v>
      </c>
      <c r="I20" s="128" t="s">
        <v>145</v>
      </c>
      <c r="J20" s="77"/>
      <c r="L20" s="129"/>
    </row>
    <row r="21" spans="1:14" ht="207.75" customHeight="1" x14ac:dyDescent="0.35">
      <c r="A21" s="97"/>
      <c r="B21" s="91" t="s">
        <v>146</v>
      </c>
      <c r="C21" s="86" t="s">
        <v>13</v>
      </c>
      <c r="D21" s="92" t="s">
        <v>78</v>
      </c>
      <c r="E21" s="93" t="s">
        <v>147</v>
      </c>
      <c r="F21" s="93" t="s">
        <v>148</v>
      </c>
      <c r="G21" s="102" t="s">
        <v>13</v>
      </c>
      <c r="H21" s="99" t="s">
        <v>13</v>
      </c>
      <c r="I21" s="103" t="s">
        <v>13</v>
      </c>
      <c r="J21" s="102" t="s">
        <v>120</v>
      </c>
    </row>
    <row r="22" spans="1:14" ht="95.25" customHeight="1" x14ac:dyDescent="0.35">
      <c r="A22" s="130" t="s">
        <v>149</v>
      </c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4" ht="210.75" customHeight="1" x14ac:dyDescent="0.9">
      <c r="A23" s="97" t="s">
        <v>113</v>
      </c>
      <c r="B23" s="104" t="s">
        <v>150</v>
      </c>
      <c r="C23" s="132" t="s">
        <v>151</v>
      </c>
      <c r="D23" s="80" t="s">
        <v>13</v>
      </c>
      <c r="E23" s="86" t="s">
        <v>13</v>
      </c>
      <c r="F23" s="80" t="s">
        <v>13</v>
      </c>
      <c r="G23" s="133" t="s">
        <v>139</v>
      </c>
      <c r="H23" s="134">
        <f>H24+H32+H34+H42+H44+H52+H54+H56+H62+H85+H95</f>
        <v>240188.59999999998</v>
      </c>
      <c r="I23" s="134">
        <f>I24+I32+I34+I42+I44+I52+I54+I56+I62+I85+I95</f>
        <v>170246.39999999999</v>
      </c>
      <c r="J23" s="75" t="s">
        <v>13</v>
      </c>
      <c r="N23" s="135"/>
    </row>
    <row r="24" spans="1:14" ht="64.5" customHeight="1" x14ac:dyDescent="0.9">
      <c r="A24" s="105"/>
      <c r="B24" s="107" t="s">
        <v>152</v>
      </c>
      <c r="C24" s="132"/>
      <c r="D24" s="80"/>
      <c r="E24" s="86"/>
      <c r="F24" s="86"/>
      <c r="G24" s="136" t="s">
        <v>153</v>
      </c>
      <c r="H24" s="137">
        <f>H25+H26+H27+H28+H29+H30</f>
        <v>1802.6999999999998</v>
      </c>
      <c r="I24" s="137">
        <f>I25+I26+I27+I28+I29+I30</f>
        <v>1114.9000000000001</v>
      </c>
      <c r="J24" s="77"/>
      <c r="N24" s="135"/>
    </row>
    <row r="25" spans="1:14" ht="139.5" customHeight="1" x14ac:dyDescent="0.35">
      <c r="A25" s="114"/>
      <c r="B25" s="116"/>
      <c r="C25" s="132" t="s">
        <v>154</v>
      </c>
      <c r="D25" s="80" t="s">
        <v>13</v>
      </c>
      <c r="E25" s="86" t="s">
        <v>13</v>
      </c>
      <c r="F25" s="80" t="s">
        <v>13</v>
      </c>
      <c r="G25" s="97" t="s">
        <v>144</v>
      </c>
      <c r="H25" s="138">
        <v>1458.5</v>
      </c>
      <c r="I25" s="138">
        <v>972.4</v>
      </c>
      <c r="J25" s="80" t="s">
        <v>13</v>
      </c>
    </row>
    <row r="26" spans="1:14" ht="87.75" customHeight="1" x14ac:dyDescent="0.55000000000000004">
      <c r="A26" s="114"/>
      <c r="B26" s="116"/>
      <c r="C26" s="139" t="s">
        <v>155</v>
      </c>
      <c r="D26" s="80" t="s">
        <v>13</v>
      </c>
      <c r="E26" s="86" t="s">
        <v>13</v>
      </c>
      <c r="F26" s="80" t="s">
        <v>13</v>
      </c>
      <c r="G26" s="97" t="s">
        <v>144</v>
      </c>
      <c r="H26" s="138">
        <v>30</v>
      </c>
      <c r="I26" s="120">
        <v>0</v>
      </c>
      <c r="J26" s="80" t="s">
        <v>13</v>
      </c>
      <c r="N26" s="140"/>
    </row>
    <row r="27" spans="1:14" ht="87.75" customHeight="1" x14ac:dyDescent="0.35">
      <c r="A27" s="114"/>
      <c r="B27" s="116"/>
      <c r="C27" s="139" t="s">
        <v>156</v>
      </c>
      <c r="D27" s="80" t="s">
        <v>13</v>
      </c>
      <c r="E27" s="86" t="s">
        <v>13</v>
      </c>
      <c r="F27" s="80" t="s">
        <v>13</v>
      </c>
      <c r="G27" s="97" t="s">
        <v>144</v>
      </c>
      <c r="H27" s="138">
        <v>100</v>
      </c>
      <c r="I27" s="120">
        <v>58.5</v>
      </c>
      <c r="J27" s="80" t="s">
        <v>13</v>
      </c>
    </row>
    <row r="28" spans="1:14" ht="99" customHeight="1" x14ac:dyDescent="0.35">
      <c r="A28" s="114"/>
      <c r="B28" s="116"/>
      <c r="C28" s="132" t="s">
        <v>157</v>
      </c>
      <c r="D28" s="80" t="s">
        <v>13</v>
      </c>
      <c r="E28" s="86" t="s">
        <v>13</v>
      </c>
      <c r="F28" s="80" t="s">
        <v>13</v>
      </c>
      <c r="G28" s="97" t="s">
        <v>144</v>
      </c>
      <c r="H28" s="138">
        <v>45</v>
      </c>
      <c r="I28" s="120">
        <v>0</v>
      </c>
      <c r="J28" s="80" t="s">
        <v>13</v>
      </c>
    </row>
    <row r="29" spans="1:14" ht="99.75" customHeight="1" x14ac:dyDescent="0.35">
      <c r="A29" s="114"/>
      <c r="B29" s="116"/>
      <c r="C29" s="139" t="s">
        <v>158</v>
      </c>
      <c r="D29" s="80" t="s">
        <v>13</v>
      </c>
      <c r="E29" s="86" t="s">
        <v>13</v>
      </c>
      <c r="F29" s="80" t="s">
        <v>13</v>
      </c>
      <c r="G29" s="97" t="s">
        <v>144</v>
      </c>
      <c r="H29" s="138">
        <v>26.6</v>
      </c>
      <c r="I29" s="120">
        <v>26.6</v>
      </c>
      <c r="J29" s="80" t="s">
        <v>13</v>
      </c>
    </row>
    <row r="30" spans="1:14" ht="91.5" customHeight="1" x14ac:dyDescent="0.55000000000000004">
      <c r="A30" s="123"/>
      <c r="B30" s="125"/>
      <c r="C30" s="132" t="s">
        <v>159</v>
      </c>
      <c r="D30" s="80" t="s">
        <v>13</v>
      </c>
      <c r="E30" s="86" t="s">
        <v>13</v>
      </c>
      <c r="F30" s="80" t="s">
        <v>13</v>
      </c>
      <c r="G30" s="97" t="s">
        <v>144</v>
      </c>
      <c r="H30" s="138">
        <v>142.6</v>
      </c>
      <c r="I30" s="120">
        <v>57.4</v>
      </c>
      <c r="J30" s="80" t="s">
        <v>13</v>
      </c>
      <c r="L30" s="141"/>
      <c r="N30" s="140"/>
    </row>
    <row r="31" spans="1:14" ht="288" customHeight="1" x14ac:dyDescent="0.35">
      <c r="A31" s="97"/>
      <c r="B31" s="142" t="s">
        <v>160</v>
      </c>
      <c r="C31" s="80" t="s">
        <v>13</v>
      </c>
      <c r="D31" s="99" t="s">
        <v>100</v>
      </c>
      <c r="E31" s="143" t="s">
        <v>161</v>
      </c>
      <c r="F31" s="143" t="s">
        <v>162</v>
      </c>
      <c r="G31" s="102" t="s">
        <v>13</v>
      </c>
      <c r="H31" s="99" t="s">
        <v>13</v>
      </c>
      <c r="I31" s="103" t="s">
        <v>13</v>
      </c>
      <c r="J31" s="102" t="s">
        <v>120</v>
      </c>
    </row>
    <row r="32" spans="1:14" ht="198.75" customHeight="1" x14ac:dyDescent="0.35">
      <c r="A32" s="97"/>
      <c r="B32" s="139" t="s">
        <v>163</v>
      </c>
      <c r="C32" s="132" t="s">
        <v>164</v>
      </c>
      <c r="D32" s="80" t="s">
        <v>13</v>
      </c>
      <c r="E32" s="144" t="s">
        <v>13</v>
      </c>
      <c r="F32" s="144" t="s">
        <v>13</v>
      </c>
      <c r="G32" s="80" t="s">
        <v>144</v>
      </c>
      <c r="H32" s="138">
        <v>8099.7</v>
      </c>
      <c r="I32" s="138">
        <v>5785.5</v>
      </c>
      <c r="J32" s="80" t="s">
        <v>13</v>
      </c>
    </row>
    <row r="33" spans="1:10" ht="198" customHeight="1" x14ac:dyDescent="0.35">
      <c r="A33" s="97"/>
      <c r="B33" s="142" t="s">
        <v>165</v>
      </c>
      <c r="C33" s="80" t="s">
        <v>13</v>
      </c>
      <c r="D33" s="99" t="s">
        <v>100</v>
      </c>
      <c r="E33" s="143" t="s">
        <v>161</v>
      </c>
      <c r="F33" s="143" t="s">
        <v>166</v>
      </c>
      <c r="G33" s="102" t="s">
        <v>13</v>
      </c>
      <c r="H33" s="99" t="s">
        <v>13</v>
      </c>
      <c r="I33" s="103" t="s">
        <v>13</v>
      </c>
      <c r="J33" s="102" t="s">
        <v>120</v>
      </c>
    </row>
    <row r="34" spans="1:10" ht="75.75" customHeight="1" x14ac:dyDescent="0.35">
      <c r="A34" s="105"/>
      <c r="B34" s="107" t="s">
        <v>167</v>
      </c>
      <c r="C34" s="132"/>
      <c r="D34" s="80"/>
      <c r="E34" s="144"/>
      <c r="F34" s="144"/>
      <c r="G34" s="145" t="s">
        <v>153</v>
      </c>
      <c r="H34" s="146">
        <f>H35+H36+H37+H38+H39+H40</f>
        <v>10157.599999999999</v>
      </c>
      <c r="I34" s="146">
        <f>I35+I36+I37+I38+I39+I40</f>
        <v>5430.3</v>
      </c>
      <c r="J34" s="80" t="s">
        <v>13</v>
      </c>
    </row>
    <row r="35" spans="1:10" ht="145.5" customHeight="1" x14ac:dyDescent="0.35">
      <c r="A35" s="114"/>
      <c r="B35" s="116"/>
      <c r="C35" s="132" t="s">
        <v>164</v>
      </c>
      <c r="D35" s="80" t="s">
        <v>13</v>
      </c>
      <c r="E35" s="144" t="s">
        <v>13</v>
      </c>
      <c r="F35" s="144" t="s">
        <v>13</v>
      </c>
      <c r="G35" s="97" t="s">
        <v>144</v>
      </c>
      <c r="H35" s="138">
        <v>7892.8</v>
      </c>
      <c r="I35" s="138">
        <v>4228.6000000000004</v>
      </c>
      <c r="J35" s="80" t="s">
        <v>13</v>
      </c>
    </row>
    <row r="36" spans="1:10" ht="100.5" customHeight="1" x14ac:dyDescent="0.35">
      <c r="A36" s="114"/>
      <c r="B36" s="116"/>
      <c r="C36" s="139" t="s">
        <v>155</v>
      </c>
      <c r="D36" s="80" t="s">
        <v>13</v>
      </c>
      <c r="E36" s="144" t="s">
        <v>13</v>
      </c>
      <c r="F36" s="144" t="s">
        <v>13</v>
      </c>
      <c r="G36" s="97" t="s">
        <v>144</v>
      </c>
      <c r="H36" s="138">
        <v>672</v>
      </c>
      <c r="I36" s="138">
        <v>349.9</v>
      </c>
      <c r="J36" s="80" t="s">
        <v>13</v>
      </c>
    </row>
    <row r="37" spans="1:10" ht="106.5" customHeight="1" x14ac:dyDescent="0.35">
      <c r="A37" s="114"/>
      <c r="B37" s="116"/>
      <c r="C37" s="139" t="s">
        <v>156</v>
      </c>
      <c r="D37" s="80" t="s">
        <v>13</v>
      </c>
      <c r="E37" s="144" t="s">
        <v>13</v>
      </c>
      <c r="F37" s="144" t="s">
        <v>13</v>
      </c>
      <c r="G37" s="97" t="s">
        <v>144</v>
      </c>
      <c r="H37" s="138">
        <v>339.6</v>
      </c>
      <c r="I37" s="120">
        <v>213.7</v>
      </c>
      <c r="J37" s="80" t="s">
        <v>13</v>
      </c>
    </row>
    <row r="38" spans="1:10" ht="97.5" customHeight="1" x14ac:dyDescent="0.35">
      <c r="A38" s="114"/>
      <c r="B38" s="116"/>
      <c r="C38" s="132" t="s">
        <v>157</v>
      </c>
      <c r="D38" s="80" t="s">
        <v>13</v>
      </c>
      <c r="E38" s="144" t="s">
        <v>13</v>
      </c>
      <c r="F38" s="144" t="s">
        <v>13</v>
      </c>
      <c r="G38" s="97" t="s">
        <v>144</v>
      </c>
      <c r="H38" s="138">
        <v>349</v>
      </c>
      <c r="I38" s="138">
        <v>209.5</v>
      </c>
      <c r="J38" s="80" t="s">
        <v>13</v>
      </c>
    </row>
    <row r="39" spans="1:10" ht="108.75" customHeight="1" x14ac:dyDescent="0.35">
      <c r="A39" s="114"/>
      <c r="B39" s="116"/>
      <c r="C39" s="139" t="s">
        <v>158</v>
      </c>
      <c r="D39" s="80" t="s">
        <v>13</v>
      </c>
      <c r="E39" s="144" t="s">
        <v>13</v>
      </c>
      <c r="F39" s="144" t="s">
        <v>13</v>
      </c>
      <c r="G39" s="97" t="s">
        <v>144</v>
      </c>
      <c r="H39" s="138">
        <v>260.3</v>
      </c>
      <c r="I39" s="138">
        <v>180</v>
      </c>
      <c r="J39" s="80" t="s">
        <v>13</v>
      </c>
    </row>
    <row r="40" spans="1:10" ht="118.5" customHeight="1" x14ac:dyDescent="0.35">
      <c r="A40" s="123"/>
      <c r="B40" s="125"/>
      <c r="C40" s="132" t="s">
        <v>159</v>
      </c>
      <c r="D40" s="80" t="s">
        <v>13</v>
      </c>
      <c r="E40" s="144" t="s">
        <v>13</v>
      </c>
      <c r="F40" s="144" t="s">
        <v>13</v>
      </c>
      <c r="G40" s="97" t="s">
        <v>144</v>
      </c>
      <c r="H40" s="138">
        <v>643.9</v>
      </c>
      <c r="I40" s="138">
        <v>248.6</v>
      </c>
      <c r="J40" s="80" t="s">
        <v>13</v>
      </c>
    </row>
    <row r="41" spans="1:10" ht="269.25" customHeight="1" x14ac:dyDescent="0.35">
      <c r="A41" s="97"/>
      <c r="B41" s="142" t="s">
        <v>168</v>
      </c>
      <c r="C41" s="80" t="s">
        <v>13</v>
      </c>
      <c r="D41" s="102" t="s">
        <v>100</v>
      </c>
      <c r="E41" s="143" t="s">
        <v>169</v>
      </c>
      <c r="F41" s="143" t="s">
        <v>170</v>
      </c>
      <c r="G41" s="102" t="s">
        <v>13</v>
      </c>
      <c r="H41" s="99" t="s">
        <v>13</v>
      </c>
      <c r="I41" s="103" t="s">
        <v>13</v>
      </c>
      <c r="J41" s="102" t="s">
        <v>120</v>
      </c>
    </row>
    <row r="42" spans="1:10" ht="150.75" customHeight="1" x14ac:dyDescent="0.35">
      <c r="A42" s="147"/>
      <c r="B42" s="132" t="s">
        <v>171</v>
      </c>
      <c r="C42" s="132" t="s">
        <v>164</v>
      </c>
      <c r="D42" s="80" t="s">
        <v>13</v>
      </c>
      <c r="E42" s="144" t="s">
        <v>13</v>
      </c>
      <c r="F42" s="144" t="s">
        <v>13</v>
      </c>
      <c r="G42" s="97" t="s">
        <v>144</v>
      </c>
      <c r="H42" s="138">
        <v>904</v>
      </c>
      <c r="I42" s="120">
        <v>582.20000000000005</v>
      </c>
      <c r="J42" s="80" t="s">
        <v>13</v>
      </c>
    </row>
    <row r="43" spans="1:10" ht="282.75" customHeight="1" x14ac:dyDescent="0.35">
      <c r="A43" s="97"/>
      <c r="B43" s="142" t="s">
        <v>172</v>
      </c>
      <c r="C43" s="80" t="s">
        <v>13</v>
      </c>
      <c r="D43" s="102" t="s">
        <v>100</v>
      </c>
      <c r="E43" s="143" t="s">
        <v>161</v>
      </c>
      <c r="F43" s="143" t="s">
        <v>173</v>
      </c>
      <c r="G43" s="102" t="s">
        <v>13</v>
      </c>
      <c r="H43" s="99" t="s">
        <v>13</v>
      </c>
      <c r="I43" s="103" t="s">
        <v>13</v>
      </c>
      <c r="J43" s="102" t="s">
        <v>120</v>
      </c>
    </row>
    <row r="44" spans="1:10" ht="65.25" customHeight="1" x14ac:dyDescent="0.35">
      <c r="A44" s="105"/>
      <c r="B44" s="148" t="s">
        <v>174</v>
      </c>
      <c r="C44" s="132"/>
      <c r="D44" s="80"/>
      <c r="E44" s="144"/>
      <c r="F44" s="144"/>
      <c r="G44" s="145" t="s">
        <v>153</v>
      </c>
      <c r="H44" s="146">
        <f>H45+H46+H47+H48</f>
        <v>106993.79999999999</v>
      </c>
      <c r="I44" s="146">
        <f>I45+I46+I47+I48</f>
        <v>67061.5</v>
      </c>
      <c r="J44" s="80" t="s">
        <v>13</v>
      </c>
    </row>
    <row r="45" spans="1:10" ht="123.75" customHeight="1" x14ac:dyDescent="0.35">
      <c r="A45" s="114"/>
      <c r="B45" s="149"/>
      <c r="C45" s="132" t="s">
        <v>154</v>
      </c>
      <c r="D45" s="80" t="s">
        <v>13</v>
      </c>
      <c r="E45" s="144" t="s">
        <v>13</v>
      </c>
      <c r="F45" s="144" t="s">
        <v>13</v>
      </c>
      <c r="G45" s="97" t="s">
        <v>144</v>
      </c>
      <c r="H45" s="138">
        <v>99528.4</v>
      </c>
      <c r="I45" s="138">
        <v>61997</v>
      </c>
      <c r="J45" s="80" t="s">
        <v>13</v>
      </c>
    </row>
    <row r="46" spans="1:10" ht="107.25" customHeight="1" x14ac:dyDescent="0.35">
      <c r="A46" s="114"/>
      <c r="B46" s="149"/>
      <c r="C46" s="139" t="s">
        <v>155</v>
      </c>
      <c r="D46" s="80" t="s">
        <v>13</v>
      </c>
      <c r="E46" s="144" t="s">
        <v>13</v>
      </c>
      <c r="F46" s="144" t="s">
        <v>13</v>
      </c>
      <c r="G46" s="97" t="s">
        <v>144</v>
      </c>
      <c r="H46" s="138">
        <v>2620.4</v>
      </c>
      <c r="I46" s="138">
        <v>1993.5</v>
      </c>
      <c r="J46" s="80" t="s">
        <v>13</v>
      </c>
    </row>
    <row r="47" spans="1:10" ht="106.5" customHeight="1" x14ac:dyDescent="0.35">
      <c r="A47" s="114"/>
      <c r="B47" s="149"/>
      <c r="C47" s="132" t="s">
        <v>175</v>
      </c>
      <c r="D47" s="80" t="s">
        <v>13</v>
      </c>
      <c r="E47" s="144" t="s">
        <v>13</v>
      </c>
      <c r="F47" s="144" t="s">
        <v>13</v>
      </c>
      <c r="G47" s="97" t="s">
        <v>144</v>
      </c>
      <c r="H47" s="138">
        <v>3500</v>
      </c>
      <c r="I47" s="138">
        <v>2124</v>
      </c>
      <c r="J47" s="80" t="s">
        <v>13</v>
      </c>
    </row>
    <row r="48" spans="1:10" ht="87" customHeight="1" x14ac:dyDescent="0.35">
      <c r="A48" s="123"/>
      <c r="B48" s="150"/>
      <c r="C48" s="139" t="s">
        <v>156</v>
      </c>
      <c r="D48" s="80" t="s">
        <v>13</v>
      </c>
      <c r="E48" s="144" t="s">
        <v>13</v>
      </c>
      <c r="F48" s="144" t="s">
        <v>13</v>
      </c>
      <c r="G48" s="97" t="s">
        <v>144</v>
      </c>
      <c r="H48" s="138">
        <v>1345</v>
      </c>
      <c r="I48" s="151">
        <v>947</v>
      </c>
      <c r="J48" s="80" t="s">
        <v>13</v>
      </c>
    </row>
    <row r="49" spans="1:14" ht="87" customHeight="1" x14ac:dyDescent="0.35">
      <c r="A49" s="105"/>
      <c r="B49" s="152" t="s">
        <v>176</v>
      </c>
      <c r="C49" s="75" t="s">
        <v>13</v>
      </c>
      <c r="D49" s="153" t="s">
        <v>100</v>
      </c>
      <c r="E49" s="154" t="s">
        <v>177</v>
      </c>
      <c r="F49" s="154" t="s">
        <v>178</v>
      </c>
      <c r="G49" s="153" t="s">
        <v>13</v>
      </c>
      <c r="H49" s="153" t="s">
        <v>13</v>
      </c>
      <c r="I49" s="155" t="s">
        <v>13</v>
      </c>
      <c r="J49" s="153" t="s">
        <v>120</v>
      </c>
    </row>
    <row r="50" spans="1:14" ht="87" customHeight="1" x14ac:dyDescent="0.35">
      <c r="A50" s="114"/>
      <c r="B50" s="156"/>
      <c r="C50" s="117"/>
      <c r="D50" s="157"/>
      <c r="E50" s="158"/>
      <c r="F50" s="158"/>
      <c r="G50" s="157"/>
      <c r="H50" s="157"/>
      <c r="I50" s="159"/>
      <c r="J50" s="157"/>
    </row>
    <row r="51" spans="1:14" ht="205.5" customHeight="1" x14ac:dyDescent="0.35">
      <c r="A51" s="123"/>
      <c r="B51" s="160"/>
      <c r="C51" s="77"/>
      <c r="D51" s="161"/>
      <c r="E51" s="162"/>
      <c r="F51" s="162"/>
      <c r="G51" s="161"/>
      <c r="H51" s="161"/>
      <c r="I51" s="163"/>
      <c r="J51" s="161"/>
    </row>
    <row r="52" spans="1:14" ht="150.75" customHeight="1" x14ac:dyDescent="0.35">
      <c r="A52" s="97"/>
      <c r="B52" s="139" t="s">
        <v>179</v>
      </c>
      <c r="C52" s="132" t="s">
        <v>164</v>
      </c>
      <c r="D52" s="80" t="s">
        <v>13</v>
      </c>
      <c r="E52" s="144" t="s">
        <v>13</v>
      </c>
      <c r="F52" s="144" t="s">
        <v>13</v>
      </c>
      <c r="G52" s="80" t="s">
        <v>144</v>
      </c>
      <c r="H52" s="138">
        <v>18609.8</v>
      </c>
      <c r="I52" s="138">
        <v>11517.2</v>
      </c>
      <c r="J52" s="80" t="s">
        <v>13</v>
      </c>
    </row>
    <row r="53" spans="1:14" ht="225.75" customHeight="1" x14ac:dyDescent="0.35">
      <c r="A53" s="97"/>
      <c r="B53" s="142" t="s">
        <v>180</v>
      </c>
      <c r="C53" s="80" t="s">
        <v>13</v>
      </c>
      <c r="D53" s="99" t="s">
        <v>100</v>
      </c>
      <c r="E53" s="143" t="s">
        <v>161</v>
      </c>
      <c r="F53" s="143" t="s">
        <v>181</v>
      </c>
      <c r="G53" s="102" t="s">
        <v>13</v>
      </c>
      <c r="H53" s="99" t="s">
        <v>13</v>
      </c>
      <c r="I53" s="103" t="s">
        <v>13</v>
      </c>
      <c r="J53" s="102" t="s">
        <v>120</v>
      </c>
    </row>
    <row r="54" spans="1:14" ht="138" customHeight="1" x14ac:dyDescent="0.35">
      <c r="A54" s="97"/>
      <c r="B54" s="139" t="s">
        <v>182</v>
      </c>
      <c r="C54" s="132" t="s">
        <v>164</v>
      </c>
      <c r="D54" s="80" t="s">
        <v>13</v>
      </c>
      <c r="E54" s="144" t="s">
        <v>13</v>
      </c>
      <c r="F54" s="144"/>
      <c r="G54" s="80" t="s">
        <v>144</v>
      </c>
      <c r="H54" s="138">
        <v>2062.3000000000002</v>
      </c>
      <c r="I54" s="128">
        <v>2012.8</v>
      </c>
      <c r="J54" s="80" t="s">
        <v>13</v>
      </c>
      <c r="N54" s="164"/>
    </row>
    <row r="55" spans="1:14" ht="241.5" customHeight="1" x14ac:dyDescent="0.35">
      <c r="A55" s="97"/>
      <c r="B55" s="142" t="s">
        <v>183</v>
      </c>
      <c r="C55" s="80" t="s">
        <v>13</v>
      </c>
      <c r="D55" s="99" t="s">
        <v>100</v>
      </c>
      <c r="E55" s="143" t="s">
        <v>169</v>
      </c>
      <c r="F55" s="143" t="s">
        <v>184</v>
      </c>
      <c r="G55" s="102" t="s">
        <v>13</v>
      </c>
      <c r="H55" s="99" t="s">
        <v>13</v>
      </c>
      <c r="I55" s="103" t="s">
        <v>13</v>
      </c>
      <c r="J55" s="102" t="s">
        <v>120</v>
      </c>
    </row>
    <row r="56" spans="1:14" ht="80.25" customHeight="1" x14ac:dyDescent="0.35">
      <c r="A56" s="105"/>
      <c r="B56" s="107" t="s">
        <v>185</v>
      </c>
      <c r="C56" s="132"/>
      <c r="D56" s="80"/>
      <c r="E56" s="144"/>
      <c r="F56" s="144"/>
      <c r="G56" s="145" t="s">
        <v>153</v>
      </c>
      <c r="H56" s="146">
        <f>H57+H58</f>
        <v>1526.4</v>
      </c>
      <c r="I56" s="146">
        <f>I57+I58</f>
        <v>1001.8000000000001</v>
      </c>
      <c r="J56" s="80" t="s">
        <v>13</v>
      </c>
    </row>
    <row r="57" spans="1:14" ht="100.5" customHeight="1" x14ac:dyDescent="0.35">
      <c r="A57" s="114"/>
      <c r="B57" s="116"/>
      <c r="C57" s="139" t="s">
        <v>156</v>
      </c>
      <c r="D57" s="80" t="s">
        <v>13</v>
      </c>
      <c r="E57" s="165" t="s">
        <v>13</v>
      </c>
      <c r="F57" s="165" t="s">
        <v>13</v>
      </c>
      <c r="G57" s="80" t="s">
        <v>144</v>
      </c>
      <c r="H57" s="166">
        <v>257.39999999999998</v>
      </c>
      <c r="I57" s="167">
        <v>155.1</v>
      </c>
      <c r="J57" s="80" t="s">
        <v>13</v>
      </c>
    </row>
    <row r="58" spans="1:14" ht="87" customHeight="1" x14ac:dyDescent="0.35">
      <c r="A58" s="114"/>
      <c r="B58" s="116"/>
      <c r="C58" s="107" t="s">
        <v>164</v>
      </c>
      <c r="D58" s="75" t="s">
        <v>13</v>
      </c>
      <c r="E58" s="109" t="s">
        <v>13</v>
      </c>
      <c r="F58" s="109" t="s">
        <v>13</v>
      </c>
      <c r="G58" s="75" t="s">
        <v>144</v>
      </c>
      <c r="H58" s="168">
        <v>1269</v>
      </c>
      <c r="I58" s="168">
        <v>846.7</v>
      </c>
      <c r="J58" s="75" t="s">
        <v>13</v>
      </c>
    </row>
    <row r="59" spans="1:14" ht="57.75" customHeight="1" x14ac:dyDescent="0.35">
      <c r="A59" s="123"/>
      <c r="B59" s="125"/>
      <c r="C59" s="125"/>
      <c r="D59" s="77"/>
      <c r="E59" s="127"/>
      <c r="F59" s="127"/>
      <c r="G59" s="77"/>
      <c r="H59" s="169"/>
      <c r="I59" s="169"/>
      <c r="J59" s="77"/>
    </row>
    <row r="60" spans="1:14" ht="222.75" customHeight="1" x14ac:dyDescent="0.35">
      <c r="A60" s="105"/>
      <c r="B60" s="152" t="s">
        <v>186</v>
      </c>
      <c r="C60" s="132" t="s">
        <v>164</v>
      </c>
      <c r="D60" s="99" t="s">
        <v>100</v>
      </c>
      <c r="E60" s="143" t="s">
        <v>161</v>
      </c>
      <c r="F60" s="143" t="s">
        <v>187</v>
      </c>
      <c r="G60" s="102" t="s">
        <v>13</v>
      </c>
      <c r="H60" s="99" t="s">
        <v>13</v>
      </c>
      <c r="I60" s="103" t="s">
        <v>13</v>
      </c>
      <c r="J60" s="102" t="s">
        <v>120</v>
      </c>
    </row>
    <row r="61" spans="1:14" ht="217.5" customHeight="1" x14ac:dyDescent="0.35">
      <c r="A61" s="123"/>
      <c r="B61" s="160"/>
      <c r="C61" s="139" t="s">
        <v>156</v>
      </c>
      <c r="D61" s="99" t="s">
        <v>100</v>
      </c>
      <c r="E61" s="143" t="s">
        <v>188</v>
      </c>
      <c r="F61" s="143" t="s">
        <v>189</v>
      </c>
      <c r="G61" s="102" t="s">
        <v>13</v>
      </c>
      <c r="H61" s="99" t="s">
        <v>13</v>
      </c>
      <c r="I61" s="103" t="s">
        <v>13</v>
      </c>
      <c r="J61" s="102" t="s">
        <v>120</v>
      </c>
    </row>
    <row r="62" spans="1:14" ht="153.75" customHeight="1" x14ac:dyDescent="0.35">
      <c r="A62" s="105"/>
      <c r="B62" s="75" t="s">
        <v>190</v>
      </c>
      <c r="C62" s="107" t="s">
        <v>164</v>
      </c>
      <c r="D62" s="75" t="s">
        <v>13</v>
      </c>
      <c r="E62" s="109" t="s">
        <v>13</v>
      </c>
      <c r="F62" s="109" t="s">
        <v>13</v>
      </c>
      <c r="G62" s="75" t="s">
        <v>144</v>
      </c>
      <c r="H62" s="168">
        <v>28243</v>
      </c>
      <c r="I62" s="168">
        <v>14650.7</v>
      </c>
      <c r="J62" s="75" t="s">
        <v>13</v>
      </c>
    </row>
    <row r="63" spans="1:14" ht="175.5" hidden="1" customHeight="1" x14ac:dyDescent="0.35">
      <c r="A63" s="114"/>
      <c r="B63" s="117"/>
      <c r="C63" s="116"/>
      <c r="D63" s="117"/>
      <c r="E63" s="119"/>
      <c r="F63" s="119"/>
      <c r="G63" s="117"/>
      <c r="H63" s="170"/>
      <c r="I63" s="170"/>
      <c r="J63" s="117"/>
    </row>
    <row r="64" spans="1:14" ht="217.5" hidden="1" customHeight="1" x14ac:dyDescent="0.35">
      <c r="A64" s="114"/>
      <c r="B64" s="117"/>
      <c r="C64" s="116"/>
      <c r="D64" s="117"/>
      <c r="E64" s="119"/>
      <c r="F64" s="119"/>
      <c r="G64" s="117"/>
      <c r="H64" s="170"/>
      <c r="I64" s="170"/>
      <c r="J64" s="117"/>
    </row>
    <row r="65" spans="1:10" ht="217.5" hidden="1" customHeight="1" x14ac:dyDescent="0.35">
      <c r="A65" s="114"/>
      <c r="B65" s="117"/>
      <c r="C65" s="116"/>
      <c r="D65" s="117"/>
      <c r="E65" s="119"/>
      <c r="F65" s="119"/>
      <c r="G65" s="117"/>
      <c r="H65" s="170"/>
      <c r="I65" s="170"/>
      <c r="J65" s="117"/>
    </row>
    <row r="66" spans="1:10" ht="217.5" hidden="1" customHeight="1" x14ac:dyDescent="0.35">
      <c r="A66" s="114"/>
      <c r="B66" s="117"/>
      <c r="C66" s="116"/>
      <c r="D66" s="117"/>
      <c r="E66" s="119"/>
      <c r="F66" s="119"/>
      <c r="G66" s="117"/>
      <c r="H66" s="170"/>
      <c r="I66" s="170"/>
      <c r="J66" s="117"/>
    </row>
    <row r="67" spans="1:10" ht="217.5" hidden="1" customHeight="1" x14ac:dyDescent="0.35">
      <c r="A67" s="114"/>
      <c r="B67" s="117"/>
      <c r="C67" s="116"/>
      <c r="D67" s="117"/>
      <c r="E67" s="119"/>
      <c r="F67" s="119"/>
      <c r="G67" s="117"/>
      <c r="H67" s="170"/>
      <c r="I67" s="170"/>
      <c r="J67" s="117"/>
    </row>
    <row r="68" spans="1:10" ht="134.25" hidden="1" customHeight="1" x14ac:dyDescent="0.35">
      <c r="A68" s="114"/>
      <c r="B68" s="117"/>
      <c r="C68" s="116"/>
      <c r="D68" s="117"/>
      <c r="E68" s="119"/>
      <c r="F68" s="119"/>
      <c r="G68" s="117"/>
      <c r="H68" s="170"/>
      <c r="I68" s="170"/>
      <c r="J68" s="117"/>
    </row>
    <row r="69" spans="1:10" ht="118.5" hidden="1" customHeight="1" x14ac:dyDescent="0.35">
      <c r="A69" s="114"/>
      <c r="B69" s="117"/>
      <c r="C69" s="116"/>
      <c r="D69" s="117"/>
      <c r="E69" s="119"/>
      <c r="F69" s="119"/>
      <c r="G69" s="117"/>
      <c r="H69" s="170"/>
      <c r="I69" s="170"/>
      <c r="J69" s="117"/>
    </row>
    <row r="70" spans="1:10" ht="142.5" hidden="1" customHeight="1" x14ac:dyDescent="0.35">
      <c r="A70" s="114"/>
      <c r="B70" s="117"/>
      <c r="C70" s="116"/>
      <c r="D70" s="117"/>
      <c r="E70" s="119"/>
      <c r="F70" s="119"/>
      <c r="G70" s="117"/>
      <c r="H70" s="170"/>
      <c r="I70" s="170"/>
      <c r="J70" s="117"/>
    </row>
    <row r="71" spans="1:10" ht="21.75" hidden="1" customHeight="1" x14ac:dyDescent="0.35">
      <c r="A71" s="114"/>
      <c r="B71" s="117"/>
      <c r="C71" s="116"/>
      <c r="D71" s="117"/>
      <c r="E71" s="119"/>
      <c r="F71" s="119"/>
      <c r="G71" s="117"/>
      <c r="H71" s="170"/>
      <c r="I71" s="170"/>
      <c r="J71" s="117"/>
    </row>
    <row r="72" spans="1:10" ht="234.75" hidden="1" customHeight="1" x14ac:dyDescent="0.35">
      <c r="A72" s="114"/>
      <c r="B72" s="117"/>
      <c r="C72" s="116"/>
      <c r="D72" s="117"/>
      <c r="E72" s="119"/>
      <c r="F72" s="119"/>
      <c r="G72" s="117"/>
      <c r="H72" s="170"/>
      <c r="I72" s="170"/>
      <c r="J72" s="117"/>
    </row>
    <row r="73" spans="1:10" ht="17.25" hidden="1" customHeight="1" x14ac:dyDescent="0.35">
      <c r="A73" s="114"/>
      <c r="B73" s="117"/>
      <c r="C73" s="116"/>
      <c r="D73" s="117"/>
      <c r="E73" s="119"/>
      <c r="F73" s="119"/>
      <c r="G73" s="117"/>
      <c r="H73" s="170"/>
      <c r="I73" s="170"/>
      <c r="J73" s="117"/>
    </row>
    <row r="74" spans="1:10" ht="81.75" hidden="1" customHeight="1" x14ac:dyDescent="0.35">
      <c r="A74" s="123"/>
      <c r="B74" s="77"/>
      <c r="C74" s="125"/>
      <c r="D74" s="77"/>
      <c r="E74" s="127"/>
      <c r="F74" s="127"/>
      <c r="G74" s="77"/>
      <c r="H74" s="169"/>
      <c r="I74" s="169"/>
      <c r="J74" s="77"/>
    </row>
    <row r="75" spans="1:10" ht="81.75" hidden="1" customHeight="1" x14ac:dyDescent="0.35">
      <c r="A75" s="83"/>
      <c r="B75" s="86"/>
      <c r="C75" s="171"/>
      <c r="D75" s="86"/>
      <c r="E75" s="144"/>
      <c r="F75" s="172"/>
      <c r="G75" s="86"/>
      <c r="H75" s="173"/>
      <c r="I75" s="173"/>
      <c r="J75" s="86"/>
    </row>
    <row r="76" spans="1:10" ht="81.75" customHeight="1" x14ac:dyDescent="0.35">
      <c r="A76" s="105"/>
      <c r="B76" s="174" t="s">
        <v>191</v>
      </c>
      <c r="C76" s="75" t="s">
        <v>13</v>
      </c>
      <c r="D76" s="153" t="s">
        <v>100</v>
      </c>
      <c r="E76" s="175" t="s">
        <v>161</v>
      </c>
      <c r="F76" s="176" t="s">
        <v>192</v>
      </c>
      <c r="G76" s="153" t="s">
        <v>13</v>
      </c>
      <c r="H76" s="153" t="s">
        <v>13</v>
      </c>
      <c r="I76" s="155" t="s">
        <v>13</v>
      </c>
      <c r="J76" s="153" t="s">
        <v>120</v>
      </c>
    </row>
    <row r="77" spans="1:10" ht="81.75" customHeight="1" x14ac:dyDescent="0.35">
      <c r="A77" s="114"/>
      <c r="B77" s="177"/>
      <c r="C77" s="117"/>
      <c r="D77" s="157"/>
      <c r="E77" s="175"/>
      <c r="F77" s="176"/>
      <c r="G77" s="157"/>
      <c r="H77" s="157"/>
      <c r="I77" s="159"/>
      <c r="J77" s="157"/>
    </row>
    <row r="78" spans="1:10" ht="81.75" customHeight="1" x14ac:dyDescent="0.35">
      <c r="A78" s="114"/>
      <c r="B78" s="177"/>
      <c r="C78" s="117"/>
      <c r="D78" s="157"/>
      <c r="E78" s="175"/>
      <c r="F78" s="176"/>
      <c r="G78" s="157"/>
      <c r="H78" s="157"/>
      <c r="I78" s="159"/>
      <c r="J78" s="157"/>
    </row>
    <row r="79" spans="1:10" ht="81.75" customHeight="1" x14ac:dyDescent="0.35">
      <c r="A79" s="114"/>
      <c r="B79" s="177"/>
      <c r="C79" s="117"/>
      <c r="D79" s="157"/>
      <c r="E79" s="175"/>
      <c r="F79" s="176"/>
      <c r="G79" s="157"/>
      <c r="H79" s="157"/>
      <c r="I79" s="159"/>
      <c r="J79" s="157"/>
    </row>
    <row r="80" spans="1:10" ht="81.75" customHeight="1" x14ac:dyDescent="0.35">
      <c r="A80" s="114"/>
      <c r="B80" s="177"/>
      <c r="C80" s="117"/>
      <c r="D80" s="157"/>
      <c r="E80" s="175"/>
      <c r="F80" s="176"/>
      <c r="G80" s="157"/>
      <c r="H80" s="157"/>
      <c r="I80" s="159"/>
      <c r="J80" s="157"/>
    </row>
    <row r="81" spans="1:12" ht="81.75" customHeight="1" x14ac:dyDescent="0.35">
      <c r="A81" s="114"/>
      <c r="B81" s="177"/>
      <c r="C81" s="117"/>
      <c r="D81" s="157"/>
      <c r="E81" s="175"/>
      <c r="F81" s="176"/>
      <c r="G81" s="157"/>
      <c r="H81" s="157"/>
      <c r="I81" s="159"/>
      <c r="J81" s="157"/>
    </row>
    <row r="82" spans="1:12" ht="81.75" customHeight="1" x14ac:dyDescent="0.35">
      <c r="A82" s="114"/>
      <c r="B82" s="177"/>
      <c r="C82" s="117"/>
      <c r="D82" s="157"/>
      <c r="E82" s="175"/>
      <c r="F82" s="176"/>
      <c r="G82" s="157"/>
      <c r="H82" s="157"/>
      <c r="I82" s="159"/>
      <c r="J82" s="157"/>
    </row>
    <row r="83" spans="1:12" ht="81.75" customHeight="1" x14ac:dyDescent="0.35">
      <c r="A83" s="114"/>
      <c r="B83" s="177"/>
      <c r="C83" s="117"/>
      <c r="D83" s="157"/>
      <c r="E83" s="175"/>
      <c r="F83" s="176"/>
      <c r="G83" s="157"/>
      <c r="H83" s="157"/>
      <c r="I83" s="159"/>
      <c r="J83" s="157"/>
    </row>
    <row r="84" spans="1:12" ht="363.75" customHeight="1" x14ac:dyDescent="0.35">
      <c r="A84" s="114"/>
      <c r="B84" s="177"/>
      <c r="C84" s="117"/>
      <c r="D84" s="157"/>
      <c r="E84" s="175"/>
      <c r="F84" s="176"/>
      <c r="G84" s="157"/>
      <c r="H84" s="157"/>
      <c r="I84" s="159"/>
      <c r="J84" s="157"/>
    </row>
    <row r="85" spans="1:12" ht="94.5" customHeight="1" x14ac:dyDescent="0.35">
      <c r="A85" s="105"/>
      <c r="B85" s="107" t="s">
        <v>193</v>
      </c>
      <c r="C85" s="132"/>
      <c r="D85" s="80"/>
      <c r="E85" s="144"/>
      <c r="F85" s="144"/>
      <c r="G85" s="145" t="s">
        <v>153</v>
      </c>
      <c r="H85" s="137">
        <f>H86+H87+H88+H89+H90</f>
        <v>1997.6</v>
      </c>
      <c r="I85" s="137">
        <f>I86+I87+I88+I89+I90</f>
        <v>1297.8000000000002</v>
      </c>
      <c r="J85" s="80" t="s">
        <v>13</v>
      </c>
    </row>
    <row r="86" spans="1:12" ht="121.5" customHeight="1" x14ac:dyDescent="0.35">
      <c r="A86" s="114"/>
      <c r="B86" s="116"/>
      <c r="C86" s="139" t="s">
        <v>156</v>
      </c>
      <c r="D86" s="86" t="s">
        <v>13</v>
      </c>
      <c r="E86" s="144" t="s">
        <v>13</v>
      </c>
      <c r="F86" s="87" t="s">
        <v>13</v>
      </c>
      <c r="G86" s="80" t="s">
        <v>144</v>
      </c>
      <c r="H86" s="138">
        <v>151.19999999999999</v>
      </c>
      <c r="I86" s="151">
        <v>0</v>
      </c>
      <c r="J86" s="80" t="s">
        <v>13</v>
      </c>
    </row>
    <row r="87" spans="1:12" ht="114" customHeight="1" x14ac:dyDescent="0.35">
      <c r="A87" s="114"/>
      <c r="B87" s="116"/>
      <c r="C87" s="132" t="s">
        <v>157</v>
      </c>
      <c r="D87" s="86" t="s">
        <v>13</v>
      </c>
      <c r="E87" s="144" t="s">
        <v>13</v>
      </c>
      <c r="F87" s="87" t="s">
        <v>13</v>
      </c>
      <c r="G87" s="80" t="s">
        <v>144</v>
      </c>
      <c r="H87" s="138">
        <v>455</v>
      </c>
      <c r="I87" s="120">
        <v>242.8</v>
      </c>
      <c r="J87" s="80" t="s">
        <v>13</v>
      </c>
    </row>
    <row r="88" spans="1:12" ht="123.75" customHeight="1" x14ac:dyDescent="0.35">
      <c r="A88" s="114"/>
      <c r="B88" s="116"/>
      <c r="C88" s="139" t="s">
        <v>155</v>
      </c>
      <c r="D88" s="86" t="s">
        <v>13</v>
      </c>
      <c r="E88" s="144" t="s">
        <v>13</v>
      </c>
      <c r="F88" s="87" t="s">
        <v>13</v>
      </c>
      <c r="G88" s="80" t="s">
        <v>144</v>
      </c>
      <c r="H88" s="138">
        <v>7.2</v>
      </c>
      <c r="I88" s="138">
        <v>6.1</v>
      </c>
      <c r="J88" s="80" t="s">
        <v>13</v>
      </c>
    </row>
    <row r="89" spans="1:12" ht="126.75" customHeight="1" x14ac:dyDescent="0.35">
      <c r="A89" s="114"/>
      <c r="B89" s="116"/>
      <c r="C89" s="139" t="s">
        <v>158</v>
      </c>
      <c r="D89" s="86" t="s">
        <v>13</v>
      </c>
      <c r="E89" s="144" t="s">
        <v>13</v>
      </c>
      <c r="F89" s="87" t="s">
        <v>13</v>
      </c>
      <c r="G89" s="80" t="s">
        <v>144</v>
      </c>
      <c r="H89" s="138">
        <v>526.79999999999995</v>
      </c>
      <c r="I89" s="138">
        <v>399.7</v>
      </c>
      <c r="J89" s="80" t="s">
        <v>13</v>
      </c>
    </row>
    <row r="90" spans="1:12" ht="112.5" customHeight="1" x14ac:dyDescent="0.35">
      <c r="A90" s="123"/>
      <c r="B90" s="125"/>
      <c r="C90" s="132" t="s">
        <v>159</v>
      </c>
      <c r="D90" s="86" t="s">
        <v>13</v>
      </c>
      <c r="E90" s="144" t="s">
        <v>13</v>
      </c>
      <c r="F90" s="87" t="s">
        <v>13</v>
      </c>
      <c r="G90" s="80" t="s">
        <v>144</v>
      </c>
      <c r="H90" s="138">
        <v>857.4</v>
      </c>
      <c r="I90" s="138">
        <v>649.20000000000005</v>
      </c>
      <c r="J90" s="80" t="s">
        <v>13</v>
      </c>
    </row>
    <row r="91" spans="1:12" ht="112.5" customHeight="1" x14ac:dyDescent="0.35">
      <c r="A91" s="105"/>
      <c r="B91" s="174" t="s">
        <v>194</v>
      </c>
      <c r="C91" s="75" t="s">
        <v>13</v>
      </c>
      <c r="D91" s="153" t="s">
        <v>100</v>
      </c>
      <c r="E91" s="154" t="s">
        <v>169</v>
      </c>
      <c r="F91" s="178" t="s">
        <v>195</v>
      </c>
      <c r="G91" s="153" t="s">
        <v>13</v>
      </c>
      <c r="H91" s="153" t="s">
        <v>13</v>
      </c>
      <c r="I91" s="155" t="s">
        <v>13</v>
      </c>
      <c r="J91" s="153" t="s">
        <v>120</v>
      </c>
    </row>
    <row r="92" spans="1:12" ht="112.5" customHeight="1" x14ac:dyDescent="0.35">
      <c r="A92" s="114"/>
      <c r="B92" s="177"/>
      <c r="C92" s="117"/>
      <c r="D92" s="157"/>
      <c r="E92" s="158"/>
      <c r="F92" s="179"/>
      <c r="G92" s="157"/>
      <c r="H92" s="157"/>
      <c r="I92" s="159"/>
      <c r="J92" s="157"/>
    </row>
    <row r="93" spans="1:12" ht="409.6" customHeight="1" x14ac:dyDescent="0.35">
      <c r="A93" s="114"/>
      <c r="B93" s="177"/>
      <c r="C93" s="117"/>
      <c r="D93" s="157"/>
      <c r="E93" s="158"/>
      <c r="F93" s="179"/>
      <c r="G93" s="157"/>
      <c r="H93" s="157"/>
      <c r="I93" s="159"/>
      <c r="J93" s="157"/>
    </row>
    <row r="94" spans="1:12" ht="31.5" customHeight="1" x14ac:dyDescent="0.35">
      <c r="A94" s="123"/>
      <c r="B94" s="180"/>
      <c r="C94" s="77"/>
      <c r="D94" s="161"/>
      <c r="E94" s="162"/>
      <c r="F94" s="181"/>
      <c r="G94" s="161"/>
      <c r="H94" s="161"/>
      <c r="I94" s="163"/>
      <c r="J94" s="161"/>
    </row>
    <row r="95" spans="1:12" ht="151.5" customHeight="1" x14ac:dyDescent="0.35">
      <c r="A95" s="147"/>
      <c r="B95" s="182" t="s">
        <v>196</v>
      </c>
      <c r="C95" s="132" t="s">
        <v>164</v>
      </c>
      <c r="D95" s="86" t="s">
        <v>13</v>
      </c>
      <c r="E95" s="165" t="s">
        <v>13</v>
      </c>
      <c r="F95" s="165" t="s">
        <v>13</v>
      </c>
      <c r="G95" s="80" t="s">
        <v>144</v>
      </c>
      <c r="H95" s="138">
        <v>59791.7</v>
      </c>
      <c r="I95" s="128">
        <v>59791.7</v>
      </c>
      <c r="J95" s="80" t="s">
        <v>13</v>
      </c>
      <c r="K95" s="164"/>
      <c r="L95" s="183"/>
    </row>
    <row r="96" spans="1:12" ht="222.75" customHeight="1" x14ac:dyDescent="0.35">
      <c r="A96" s="147"/>
      <c r="B96" s="142" t="s">
        <v>197</v>
      </c>
      <c r="C96" s="80" t="s">
        <v>13</v>
      </c>
      <c r="D96" s="92" t="s">
        <v>78</v>
      </c>
      <c r="E96" s="184" t="s">
        <v>198</v>
      </c>
      <c r="F96" s="143" t="s">
        <v>199</v>
      </c>
      <c r="G96" s="102" t="s">
        <v>13</v>
      </c>
      <c r="H96" s="99" t="s">
        <v>13</v>
      </c>
      <c r="I96" s="103" t="s">
        <v>13</v>
      </c>
      <c r="J96" s="102" t="s">
        <v>120</v>
      </c>
      <c r="K96" s="164"/>
      <c r="L96" s="183"/>
    </row>
    <row r="97" spans="1:27" ht="222.75" customHeight="1" x14ac:dyDescent="0.35">
      <c r="A97" s="147"/>
      <c r="B97" s="185" t="s">
        <v>200</v>
      </c>
      <c r="C97" s="132" t="s">
        <v>164</v>
      </c>
      <c r="D97" s="80" t="s">
        <v>13</v>
      </c>
      <c r="E97" s="165" t="s">
        <v>13</v>
      </c>
      <c r="F97" s="165" t="s">
        <v>13</v>
      </c>
      <c r="G97" s="86" t="s">
        <v>144</v>
      </c>
      <c r="H97" s="146">
        <v>4872</v>
      </c>
      <c r="I97" s="186" t="s">
        <v>201</v>
      </c>
      <c r="J97" s="80" t="s">
        <v>13</v>
      </c>
      <c r="K97" s="164"/>
      <c r="L97" s="183"/>
    </row>
    <row r="98" spans="1:27" ht="203.25" customHeight="1" x14ac:dyDescent="0.35">
      <c r="A98" s="147"/>
      <c r="B98" s="142" t="s">
        <v>202</v>
      </c>
      <c r="C98" s="80" t="s">
        <v>13</v>
      </c>
      <c r="D98" s="187" t="s">
        <v>100</v>
      </c>
      <c r="E98" s="188" t="s">
        <v>203</v>
      </c>
      <c r="F98" s="184" t="s">
        <v>204</v>
      </c>
      <c r="G98" s="102" t="s">
        <v>13</v>
      </c>
      <c r="H98" s="99" t="s">
        <v>13</v>
      </c>
      <c r="I98" s="103" t="s">
        <v>13</v>
      </c>
      <c r="J98" s="102" t="s">
        <v>120</v>
      </c>
      <c r="K98" s="164"/>
      <c r="L98" s="183"/>
    </row>
    <row r="99" spans="1:27" ht="87" customHeight="1" x14ac:dyDescent="0.35">
      <c r="A99" s="105" t="s">
        <v>121</v>
      </c>
      <c r="B99" s="189" t="s">
        <v>205</v>
      </c>
      <c r="C99" s="107" t="s">
        <v>151</v>
      </c>
      <c r="D99" s="75" t="s">
        <v>13</v>
      </c>
      <c r="E99" s="75" t="s">
        <v>13</v>
      </c>
      <c r="F99" s="75" t="s">
        <v>13</v>
      </c>
      <c r="G99" s="190" t="s">
        <v>153</v>
      </c>
      <c r="H99" s="191">
        <f>H109+H102</f>
        <v>6449.3</v>
      </c>
      <c r="I99" s="191">
        <f>I109+I102</f>
        <v>4520.5999999999995</v>
      </c>
      <c r="J99" s="70" t="s">
        <v>13</v>
      </c>
      <c r="K99" s="68" t="s">
        <v>206</v>
      </c>
    </row>
    <row r="100" spans="1:27" ht="65.25" customHeight="1" x14ac:dyDescent="0.35">
      <c r="A100" s="114"/>
      <c r="B100" s="192"/>
      <c r="C100" s="116"/>
      <c r="D100" s="117"/>
      <c r="E100" s="117"/>
      <c r="F100" s="117"/>
      <c r="G100" s="190"/>
      <c r="H100" s="191"/>
      <c r="I100" s="191"/>
      <c r="J100" s="70"/>
      <c r="AA100" s="68" t="s">
        <v>207</v>
      </c>
    </row>
    <row r="101" spans="1:27" ht="61.5" customHeight="1" x14ac:dyDescent="0.35">
      <c r="A101" s="123"/>
      <c r="B101" s="193"/>
      <c r="C101" s="125"/>
      <c r="D101" s="77"/>
      <c r="E101" s="77"/>
      <c r="F101" s="77"/>
      <c r="G101" s="190"/>
      <c r="H101" s="191"/>
      <c r="I101" s="191"/>
      <c r="J101" s="70"/>
    </row>
    <row r="102" spans="1:27" ht="83.25" customHeight="1" x14ac:dyDescent="0.35">
      <c r="A102" s="105"/>
      <c r="B102" s="107" t="s">
        <v>208</v>
      </c>
      <c r="C102" s="132"/>
      <c r="D102" s="80"/>
      <c r="E102" s="165"/>
      <c r="F102" s="165"/>
      <c r="G102" s="80" t="s">
        <v>153</v>
      </c>
      <c r="H102" s="194">
        <f>H103+H104+H105+H107+H106</f>
        <v>254.2</v>
      </c>
      <c r="I102" s="195">
        <f>I103+I104+I105+I107+I106</f>
        <v>203.70000000000002</v>
      </c>
      <c r="J102" s="196"/>
    </row>
    <row r="103" spans="1:27" ht="82.5" customHeight="1" x14ac:dyDescent="0.35">
      <c r="A103" s="114"/>
      <c r="B103" s="116"/>
      <c r="C103" s="139" t="s">
        <v>156</v>
      </c>
      <c r="D103" s="80" t="s">
        <v>13</v>
      </c>
      <c r="E103" s="80" t="s">
        <v>13</v>
      </c>
      <c r="F103" s="80" t="s">
        <v>13</v>
      </c>
      <c r="G103" s="86" t="s">
        <v>144</v>
      </c>
      <c r="H103" s="197">
        <v>60</v>
      </c>
      <c r="I103" s="120">
        <v>30</v>
      </c>
      <c r="J103" s="80" t="s">
        <v>13</v>
      </c>
    </row>
    <row r="104" spans="1:27" ht="97.5" customHeight="1" x14ac:dyDescent="0.35">
      <c r="A104" s="114"/>
      <c r="B104" s="116"/>
      <c r="C104" s="132" t="s">
        <v>157</v>
      </c>
      <c r="D104" s="80" t="s">
        <v>13</v>
      </c>
      <c r="E104" s="80" t="s">
        <v>13</v>
      </c>
      <c r="F104" s="80" t="s">
        <v>13</v>
      </c>
      <c r="G104" s="86" t="s">
        <v>144</v>
      </c>
      <c r="H104" s="197">
        <v>104.5</v>
      </c>
      <c r="I104" s="120">
        <v>104.4</v>
      </c>
      <c r="J104" s="80" t="s">
        <v>13</v>
      </c>
    </row>
    <row r="105" spans="1:27" ht="117" customHeight="1" x14ac:dyDescent="0.35">
      <c r="A105" s="114"/>
      <c r="B105" s="116"/>
      <c r="C105" s="139" t="s">
        <v>155</v>
      </c>
      <c r="D105" s="80" t="s">
        <v>13</v>
      </c>
      <c r="E105" s="80" t="s">
        <v>13</v>
      </c>
      <c r="F105" s="80" t="s">
        <v>13</v>
      </c>
      <c r="G105" s="86" t="s">
        <v>144</v>
      </c>
      <c r="H105" s="197">
        <v>33.6</v>
      </c>
      <c r="I105" s="120">
        <v>33.6</v>
      </c>
      <c r="J105" s="80" t="s">
        <v>13</v>
      </c>
    </row>
    <row r="106" spans="1:27" ht="88.5" customHeight="1" x14ac:dyDescent="0.35">
      <c r="A106" s="114"/>
      <c r="B106" s="116"/>
      <c r="C106" s="132" t="s">
        <v>159</v>
      </c>
      <c r="D106" s="198" t="s">
        <v>13</v>
      </c>
      <c r="E106" s="198" t="s">
        <v>13</v>
      </c>
      <c r="F106" s="198" t="s">
        <v>13</v>
      </c>
      <c r="G106" s="86" t="s">
        <v>144</v>
      </c>
      <c r="H106" s="197">
        <v>29.2</v>
      </c>
      <c r="I106" s="120">
        <v>8.8000000000000007</v>
      </c>
      <c r="J106" s="80" t="s">
        <v>13</v>
      </c>
    </row>
    <row r="107" spans="1:27" ht="90" customHeight="1" x14ac:dyDescent="0.35">
      <c r="A107" s="123"/>
      <c r="B107" s="116"/>
      <c r="C107" s="139" t="s">
        <v>158</v>
      </c>
      <c r="D107" s="80" t="s">
        <v>13</v>
      </c>
      <c r="E107" s="80" t="s">
        <v>13</v>
      </c>
      <c r="F107" s="80" t="s">
        <v>13</v>
      </c>
      <c r="G107" s="86" t="s">
        <v>144</v>
      </c>
      <c r="H107" s="197">
        <v>26.9</v>
      </c>
      <c r="I107" s="120">
        <v>26.9</v>
      </c>
      <c r="J107" s="80" t="s">
        <v>13</v>
      </c>
    </row>
    <row r="108" spans="1:27" ht="208.5" customHeight="1" x14ac:dyDescent="0.35">
      <c r="A108" s="83"/>
      <c r="B108" s="142" t="s">
        <v>209</v>
      </c>
      <c r="C108" s="80" t="s">
        <v>13</v>
      </c>
      <c r="D108" s="102" t="s">
        <v>100</v>
      </c>
      <c r="E108" s="143" t="s">
        <v>210</v>
      </c>
      <c r="F108" s="93" t="s">
        <v>211</v>
      </c>
      <c r="G108" s="102" t="s">
        <v>13</v>
      </c>
      <c r="H108" s="99" t="s">
        <v>13</v>
      </c>
      <c r="I108" s="103" t="s">
        <v>13</v>
      </c>
      <c r="J108" s="102" t="s">
        <v>120</v>
      </c>
    </row>
    <row r="109" spans="1:27" ht="165" customHeight="1" x14ac:dyDescent="0.35">
      <c r="A109" s="97"/>
      <c r="B109" s="139" t="s">
        <v>212</v>
      </c>
      <c r="C109" s="132" t="s">
        <v>164</v>
      </c>
      <c r="D109" s="80" t="s">
        <v>13</v>
      </c>
      <c r="E109" s="165" t="s">
        <v>13</v>
      </c>
      <c r="F109" s="165" t="s">
        <v>13</v>
      </c>
      <c r="G109" s="80" t="s">
        <v>144</v>
      </c>
      <c r="H109" s="199">
        <v>6195.1</v>
      </c>
      <c r="I109" s="200">
        <v>4316.8999999999996</v>
      </c>
      <c r="J109" s="80" t="s">
        <v>13</v>
      </c>
    </row>
    <row r="110" spans="1:27" ht="200.1" customHeight="1" x14ac:dyDescent="0.35">
      <c r="A110" s="97"/>
      <c r="B110" s="201" t="s">
        <v>213</v>
      </c>
      <c r="C110" s="80" t="s">
        <v>13</v>
      </c>
      <c r="D110" s="187" t="s">
        <v>100</v>
      </c>
      <c r="E110" s="143" t="s">
        <v>210</v>
      </c>
      <c r="F110" s="184" t="s">
        <v>214</v>
      </c>
      <c r="G110" s="102" t="s">
        <v>13</v>
      </c>
      <c r="H110" s="99" t="s">
        <v>13</v>
      </c>
      <c r="I110" s="103" t="s">
        <v>13</v>
      </c>
      <c r="J110" s="102" t="s">
        <v>120</v>
      </c>
    </row>
    <row r="111" spans="1:27" ht="153" customHeight="1" x14ac:dyDescent="0.35">
      <c r="A111" s="97" t="s">
        <v>127</v>
      </c>
      <c r="B111" s="104" t="s">
        <v>215</v>
      </c>
      <c r="C111" s="132" t="s">
        <v>154</v>
      </c>
      <c r="D111" s="80" t="s">
        <v>13</v>
      </c>
      <c r="E111" s="144" t="s">
        <v>13</v>
      </c>
      <c r="F111" s="144" t="s">
        <v>13</v>
      </c>
      <c r="G111" s="145" t="s">
        <v>153</v>
      </c>
      <c r="H111" s="137">
        <f>H112+H116+H114</f>
        <v>10822.9</v>
      </c>
      <c r="I111" s="202">
        <f>I112+I114+I116</f>
        <v>745.6</v>
      </c>
      <c r="J111" s="80" t="s">
        <v>13</v>
      </c>
    </row>
    <row r="112" spans="1:27" ht="183.75" customHeight="1" x14ac:dyDescent="0.35">
      <c r="A112" s="97"/>
      <c r="B112" s="203" t="s">
        <v>216</v>
      </c>
      <c r="C112" s="132" t="s">
        <v>217</v>
      </c>
      <c r="D112" s="80" t="s">
        <v>13</v>
      </c>
      <c r="E112" s="144" t="s">
        <v>13</v>
      </c>
      <c r="F112" s="144" t="s">
        <v>13</v>
      </c>
      <c r="G112" s="86" t="s">
        <v>144</v>
      </c>
      <c r="H112" s="138">
        <v>5939.5</v>
      </c>
      <c r="I112" s="120">
        <v>0</v>
      </c>
      <c r="J112" s="80" t="s">
        <v>13</v>
      </c>
    </row>
    <row r="113" spans="1:12" ht="279" customHeight="1" x14ac:dyDescent="0.35">
      <c r="A113" s="97"/>
      <c r="B113" s="201" t="s">
        <v>218</v>
      </c>
      <c r="C113" s="80" t="s">
        <v>13</v>
      </c>
      <c r="D113" s="99" t="s">
        <v>100</v>
      </c>
      <c r="E113" s="143" t="s">
        <v>219</v>
      </c>
      <c r="F113" s="143" t="s">
        <v>220</v>
      </c>
      <c r="G113" s="102" t="s">
        <v>13</v>
      </c>
      <c r="H113" s="99" t="s">
        <v>13</v>
      </c>
      <c r="I113" s="103" t="s">
        <v>13</v>
      </c>
      <c r="J113" s="102" t="s">
        <v>120</v>
      </c>
    </row>
    <row r="114" spans="1:12" ht="188.25" customHeight="1" x14ac:dyDescent="0.35">
      <c r="A114" s="97"/>
      <c r="B114" s="203" t="s">
        <v>221</v>
      </c>
      <c r="C114" s="132" t="s">
        <v>164</v>
      </c>
      <c r="D114" s="80" t="s">
        <v>13</v>
      </c>
      <c r="E114" s="144" t="s">
        <v>13</v>
      </c>
      <c r="F114" s="80" t="s">
        <v>13</v>
      </c>
      <c r="G114" s="86" t="s">
        <v>144</v>
      </c>
      <c r="H114" s="199">
        <v>1389.5</v>
      </c>
      <c r="I114" s="120">
        <v>745.6</v>
      </c>
      <c r="J114" s="80" t="s">
        <v>13</v>
      </c>
    </row>
    <row r="115" spans="1:12" ht="409.6" customHeight="1" x14ac:dyDescent="0.35">
      <c r="A115" s="97"/>
      <c r="B115" s="201" t="s">
        <v>218</v>
      </c>
      <c r="C115" s="80" t="s">
        <v>13</v>
      </c>
      <c r="D115" s="99" t="s">
        <v>100</v>
      </c>
      <c r="E115" s="143" t="s">
        <v>222</v>
      </c>
      <c r="F115" s="184" t="s">
        <v>223</v>
      </c>
      <c r="G115" s="102" t="s">
        <v>13</v>
      </c>
      <c r="H115" s="99" t="s">
        <v>13</v>
      </c>
      <c r="I115" s="103" t="s">
        <v>13</v>
      </c>
      <c r="J115" s="102" t="s">
        <v>120</v>
      </c>
    </row>
    <row r="116" spans="1:12" ht="150" customHeight="1" x14ac:dyDescent="0.35">
      <c r="A116" s="97"/>
      <c r="B116" s="203" t="s">
        <v>224</v>
      </c>
      <c r="C116" s="132" t="s">
        <v>164</v>
      </c>
      <c r="D116" s="86" t="s">
        <v>13</v>
      </c>
      <c r="E116" s="144" t="s">
        <v>13</v>
      </c>
      <c r="F116" s="86" t="s">
        <v>13</v>
      </c>
      <c r="G116" s="86" t="s">
        <v>144</v>
      </c>
      <c r="H116" s="199">
        <v>3493.9</v>
      </c>
      <c r="I116" s="120">
        <v>0</v>
      </c>
      <c r="J116" s="80" t="s">
        <v>13</v>
      </c>
    </row>
    <row r="117" spans="1:12" ht="184.5" customHeight="1" x14ac:dyDescent="0.35">
      <c r="A117" s="97"/>
      <c r="B117" s="201" t="s">
        <v>218</v>
      </c>
      <c r="C117" s="80" t="s">
        <v>13</v>
      </c>
      <c r="D117" s="102" t="s">
        <v>100</v>
      </c>
      <c r="E117" s="143" t="s">
        <v>222</v>
      </c>
      <c r="F117" s="102" t="s">
        <v>225</v>
      </c>
      <c r="G117" s="102" t="s">
        <v>13</v>
      </c>
      <c r="H117" s="99" t="s">
        <v>13</v>
      </c>
      <c r="I117" s="103" t="s">
        <v>13</v>
      </c>
      <c r="J117" s="102" t="s">
        <v>120</v>
      </c>
    </row>
    <row r="118" spans="1:12" ht="157.5" customHeight="1" x14ac:dyDescent="0.35">
      <c r="A118" s="97" t="s">
        <v>132</v>
      </c>
      <c r="B118" s="104" t="s">
        <v>226</v>
      </c>
      <c r="C118" s="132" t="s">
        <v>217</v>
      </c>
      <c r="D118" s="86" t="s">
        <v>13</v>
      </c>
      <c r="E118" s="144" t="s">
        <v>13</v>
      </c>
      <c r="F118" s="144" t="s">
        <v>13</v>
      </c>
      <c r="G118" s="145" t="s">
        <v>144</v>
      </c>
      <c r="H118" s="146">
        <v>41445.9</v>
      </c>
      <c r="I118" s="146">
        <v>29941.8</v>
      </c>
      <c r="J118" s="80" t="s">
        <v>13</v>
      </c>
    </row>
    <row r="119" spans="1:12" ht="148.5" customHeight="1" x14ac:dyDescent="0.35">
      <c r="A119" s="97"/>
      <c r="B119" s="201" t="s">
        <v>227</v>
      </c>
      <c r="C119" s="80" t="s">
        <v>13</v>
      </c>
      <c r="D119" s="102" t="s">
        <v>100</v>
      </c>
      <c r="E119" s="143" t="s">
        <v>228</v>
      </c>
      <c r="F119" s="143" t="s">
        <v>229</v>
      </c>
      <c r="G119" s="102" t="s">
        <v>13</v>
      </c>
      <c r="H119" s="99" t="s">
        <v>13</v>
      </c>
      <c r="I119" s="103" t="s">
        <v>13</v>
      </c>
      <c r="J119" s="102" t="s">
        <v>120</v>
      </c>
    </row>
    <row r="120" spans="1:12" ht="127.5" customHeight="1" x14ac:dyDescent="0.35">
      <c r="A120" s="105" t="s">
        <v>137</v>
      </c>
      <c r="B120" s="204" t="s">
        <v>230</v>
      </c>
      <c r="C120" s="107" t="s">
        <v>231</v>
      </c>
      <c r="D120" s="75" t="s">
        <v>13</v>
      </c>
      <c r="E120" s="109" t="s">
        <v>13</v>
      </c>
      <c r="F120" s="109" t="s">
        <v>13</v>
      </c>
      <c r="G120" s="205" t="s">
        <v>142</v>
      </c>
      <c r="H120" s="206">
        <v>30614.2</v>
      </c>
      <c r="I120" s="207">
        <v>23947.9</v>
      </c>
      <c r="J120" s="75" t="s">
        <v>13</v>
      </c>
    </row>
    <row r="121" spans="1:12" ht="58.5" customHeight="1" x14ac:dyDescent="0.35">
      <c r="A121" s="123"/>
      <c r="B121" s="208"/>
      <c r="C121" s="125"/>
      <c r="D121" s="77"/>
      <c r="E121" s="127"/>
      <c r="F121" s="127"/>
      <c r="G121" s="209"/>
      <c r="H121" s="210"/>
      <c r="I121" s="211"/>
      <c r="J121" s="77"/>
    </row>
    <row r="122" spans="1:12" ht="280.5" customHeight="1" x14ac:dyDescent="0.35">
      <c r="A122" s="97"/>
      <c r="B122" s="201" t="s">
        <v>232</v>
      </c>
      <c r="C122" s="212" t="s">
        <v>13</v>
      </c>
      <c r="D122" s="102" t="s">
        <v>100</v>
      </c>
      <c r="E122" s="143" t="s">
        <v>233</v>
      </c>
      <c r="F122" s="143" t="s">
        <v>234</v>
      </c>
      <c r="G122" s="102" t="s">
        <v>13</v>
      </c>
      <c r="H122" s="99" t="s">
        <v>13</v>
      </c>
      <c r="I122" s="103" t="s">
        <v>13</v>
      </c>
      <c r="J122" s="102" t="s">
        <v>120</v>
      </c>
    </row>
    <row r="123" spans="1:12" ht="179.25" customHeight="1" x14ac:dyDescent="0.35">
      <c r="A123" s="105" t="s">
        <v>235</v>
      </c>
      <c r="B123" s="189" t="s">
        <v>236</v>
      </c>
      <c r="C123" s="107" t="s">
        <v>231</v>
      </c>
      <c r="D123" s="75" t="s">
        <v>13</v>
      </c>
      <c r="E123" s="109" t="s">
        <v>13</v>
      </c>
      <c r="F123" s="109" t="s">
        <v>13</v>
      </c>
      <c r="G123" s="205" t="s">
        <v>142</v>
      </c>
      <c r="H123" s="206">
        <v>135.19999999999999</v>
      </c>
      <c r="I123" s="213">
        <v>67.599999999999994</v>
      </c>
      <c r="J123" s="75" t="s">
        <v>13</v>
      </c>
    </row>
    <row r="124" spans="1:12" ht="114" customHeight="1" x14ac:dyDescent="0.35">
      <c r="A124" s="123"/>
      <c r="B124" s="193"/>
      <c r="C124" s="125"/>
      <c r="D124" s="77"/>
      <c r="E124" s="127"/>
      <c r="F124" s="127"/>
      <c r="G124" s="209"/>
      <c r="H124" s="210"/>
      <c r="I124" s="214"/>
      <c r="J124" s="77"/>
    </row>
    <row r="125" spans="1:12" ht="294.75" customHeight="1" x14ac:dyDescent="0.35">
      <c r="A125" s="97"/>
      <c r="B125" s="201" t="s">
        <v>237</v>
      </c>
      <c r="C125" s="212" t="s">
        <v>13</v>
      </c>
      <c r="D125" s="102" t="s">
        <v>100</v>
      </c>
      <c r="E125" s="215" t="s">
        <v>238</v>
      </c>
      <c r="F125" s="143" t="s">
        <v>239</v>
      </c>
      <c r="G125" s="102" t="s">
        <v>13</v>
      </c>
      <c r="H125" s="99" t="s">
        <v>13</v>
      </c>
      <c r="I125" s="103" t="s">
        <v>13</v>
      </c>
      <c r="J125" s="102" t="s">
        <v>120</v>
      </c>
    </row>
    <row r="126" spans="1:12" ht="171" customHeight="1" x14ac:dyDescent="0.35">
      <c r="A126" s="97" t="s">
        <v>240</v>
      </c>
      <c r="B126" s="104" t="s">
        <v>241</v>
      </c>
      <c r="C126" s="132" t="s">
        <v>217</v>
      </c>
      <c r="D126" s="80" t="s">
        <v>13</v>
      </c>
      <c r="E126" s="165" t="s">
        <v>13</v>
      </c>
      <c r="F126" s="165" t="s">
        <v>13</v>
      </c>
      <c r="G126" s="145" t="s">
        <v>242</v>
      </c>
      <c r="H126" s="146">
        <f>H127+H128+H129+H131+H132+H133+H135+H136+H137</f>
        <v>6711.7</v>
      </c>
      <c r="I126" s="146">
        <f>I127+I128+I129+I131+I132+I133+I135+I136+I137</f>
        <v>6711.7</v>
      </c>
      <c r="J126" s="80" t="s">
        <v>13</v>
      </c>
    </row>
    <row r="127" spans="1:12" ht="89.25" customHeight="1" x14ac:dyDescent="0.35">
      <c r="A127" s="105"/>
      <c r="B127" s="75" t="s">
        <v>243</v>
      </c>
      <c r="C127" s="107" t="s">
        <v>217</v>
      </c>
      <c r="D127" s="75" t="s">
        <v>13</v>
      </c>
      <c r="E127" s="109" t="s">
        <v>13</v>
      </c>
      <c r="F127" s="109" t="s">
        <v>13</v>
      </c>
      <c r="G127" s="80" t="s">
        <v>142</v>
      </c>
      <c r="H127" s="138">
        <v>2000</v>
      </c>
      <c r="I127" s="120">
        <v>2000</v>
      </c>
      <c r="J127" s="75" t="s">
        <v>13</v>
      </c>
      <c r="L127" s="216"/>
    </row>
    <row r="128" spans="1:12" ht="79.5" customHeight="1" x14ac:dyDescent="0.35">
      <c r="A128" s="114"/>
      <c r="B128" s="117"/>
      <c r="C128" s="116"/>
      <c r="D128" s="117"/>
      <c r="E128" s="119"/>
      <c r="F128" s="119"/>
      <c r="G128" s="80" t="s">
        <v>144</v>
      </c>
      <c r="H128" s="138">
        <v>222.2</v>
      </c>
      <c r="I128" s="120">
        <v>222.2</v>
      </c>
      <c r="J128" s="117"/>
      <c r="L128" s="216"/>
    </row>
    <row r="129" spans="1:10" ht="84.75" customHeight="1" x14ac:dyDescent="0.35">
      <c r="A129" s="123"/>
      <c r="B129" s="77"/>
      <c r="C129" s="125"/>
      <c r="D129" s="77"/>
      <c r="E129" s="127"/>
      <c r="F129" s="127"/>
      <c r="G129" s="80" t="s">
        <v>244</v>
      </c>
      <c r="H129" s="138">
        <v>4.7</v>
      </c>
      <c r="I129" s="120">
        <v>4.7</v>
      </c>
      <c r="J129" s="77"/>
    </row>
    <row r="130" spans="1:10" ht="195.75" customHeight="1" x14ac:dyDescent="0.35">
      <c r="A130" s="97"/>
      <c r="B130" s="201" t="s">
        <v>245</v>
      </c>
      <c r="C130" s="80" t="s">
        <v>13</v>
      </c>
      <c r="D130" s="92" t="s">
        <v>78</v>
      </c>
      <c r="E130" s="143" t="s">
        <v>246</v>
      </c>
      <c r="F130" s="143" t="s">
        <v>247</v>
      </c>
      <c r="G130" s="102" t="s">
        <v>13</v>
      </c>
      <c r="H130" s="99" t="s">
        <v>13</v>
      </c>
      <c r="I130" s="103" t="s">
        <v>13</v>
      </c>
      <c r="J130" s="102" t="s">
        <v>120</v>
      </c>
    </row>
    <row r="131" spans="1:10" ht="75" customHeight="1" x14ac:dyDescent="0.35">
      <c r="A131" s="105"/>
      <c r="B131" s="107" t="s">
        <v>248</v>
      </c>
      <c r="C131" s="107" t="s">
        <v>164</v>
      </c>
      <c r="D131" s="75" t="s">
        <v>13</v>
      </c>
      <c r="E131" s="109" t="s">
        <v>13</v>
      </c>
      <c r="F131" s="109" t="s">
        <v>13</v>
      </c>
      <c r="G131" s="80" t="s">
        <v>142</v>
      </c>
      <c r="H131" s="138">
        <v>2000</v>
      </c>
      <c r="I131" s="120">
        <v>2000</v>
      </c>
      <c r="J131" s="75" t="s">
        <v>13</v>
      </c>
    </row>
    <row r="132" spans="1:10" ht="81.75" customHeight="1" x14ac:dyDescent="0.35">
      <c r="A132" s="114"/>
      <c r="B132" s="116"/>
      <c r="C132" s="116"/>
      <c r="D132" s="117"/>
      <c r="E132" s="119"/>
      <c r="F132" s="119"/>
      <c r="G132" s="80" t="s">
        <v>144</v>
      </c>
      <c r="H132" s="138">
        <v>222.2</v>
      </c>
      <c r="I132" s="120">
        <v>222.2</v>
      </c>
      <c r="J132" s="117"/>
    </row>
    <row r="133" spans="1:10" ht="62.25" customHeight="1" x14ac:dyDescent="0.35">
      <c r="A133" s="123"/>
      <c r="B133" s="125"/>
      <c r="C133" s="125"/>
      <c r="D133" s="77"/>
      <c r="E133" s="127"/>
      <c r="F133" s="127"/>
      <c r="G133" s="80" t="s">
        <v>244</v>
      </c>
      <c r="H133" s="138">
        <v>17.3</v>
      </c>
      <c r="I133" s="120">
        <v>17.3</v>
      </c>
      <c r="J133" s="77"/>
    </row>
    <row r="134" spans="1:10" ht="247.5" customHeight="1" x14ac:dyDescent="0.35">
      <c r="A134" s="97"/>
      <c r="B134" s="201" t="s">
        <v>249</v>
      </c>
      <c r="C134" s="80" t="s">
        <v>13</v>
      </c>
      <c r="D134" s="92" t="s">
        <v>78</v>
      </c>
      <c r="E134" s="143" t="s">
        <v>246</v>
      </c>
      <c r="F134" s="143" t="s">
        <v>250</v>
      </c>
      <c r="G134" s="102" t="s">
        <v>13</v>
      </c>
      <c r="H134" s="99" t="s">
        <v>13</v>
      </c>
      <c r="I134" s="103" t="s">
        <v>13</v>
      </c>
      <c r="J134" s="102" t="s">
        <v>120</v>
      </c>
    </row>
    <row r="135" spans="1:10" ht="90" customHeight="1" x14ac:dyDescent="0.35">
      <c r="A135" s="105"/>
      <c r="B135" s="107" t="s">
        <v>251</v>
      </c>
      <c r="C135" s="107" t="s">
        <v>154</v>
      </c>
      <c r="D135" s="75" t="s">
        <v>13</v>
      </c>
      <c r="E135" s="109" t="s">
        <v>13</v>
      </c>
      <c r="F135" s="109" t="s">
        <v>13</v>
      </c>
      <c r="G135" s="80" t="s">
        <v>142</v>
      </c>
      <c r="H135" s="138">
        <v>2000</v>
      </c>
      <c r="I135" s="217">
        <v>2000</v>
      </c>
      <c r="J135" s="75" t="s">
        <v>13</v>
      </c>
    </row>
    <row r="136" spans="1:10" ht="82.5" customHeight="1" x14ac:dyDescent="0.35">
      <c r="A136" s="114"/>
      <c r="B136" s="116"/>
      <c r="C136" s="116"/>
      <c r="D136" s="117"/>
      <c r="E136" s="119"/>
      <c r="F136" s="119"/>
      <c r="G136" s="80" t="s">
        <v>144</v>
      </c>
      <c r="H136" s="138">
        <v>222.3</v>
      </c>
      <c r="I136" s="217">
        <v>222.3</v>
      </c>
      <c r="J136" s="117"/>
    </row>
    <row r="137" spans="1:10" ht="81" customHeight="1" x14ac:dyDescent="0.35">
      <c r="A137" s="123"/>
      <c r="B137" s="125"/>
      <c r="C137" s="125"/>
      <c r="D137" s="77"/>
      <c r="E137" s="127"/>
      <c r="F137" s="127"/>
      <c r="G137" s="80" t="s">
        <v>244</v>
      </c>
      <c r="H137" s="138">
        <v>23</v>
      </c>
      <c r="I137" s="217">
        <v>23</v>
      </c>
      <c r="J137" s="77"/>
    </row>
    <row r="138" spans="1:10" ht="256.5" customHeight="1" x14ac:dyDescent="0.35">
      <c r="A138" s="97"/>
      <c r="B138" s="142" t="s">
        <v>245</v>
      </c>
      <c r="C138" s="80" t="s">
        <v>13</v>
      </c>
      <c r="D138" s="92" t="s">
        <v>78</v>
      </c>
      <c r="E138" s="143" t="s">
        <v>246</v>
      </c>
      <c r="F138" s="143" t="s">
        <v>252</v>
      </c>
      <c r="G138" s="102" t="s">
        <v>13</v>
      </c>
      <c r="H138" s="99" t="s">
        <v>13</v>
      </c>
      <c r="I138" s="103" t="s">
        <v>13</v>
      </c>
      <c r="J138" s="102" t="s">
        <v>120</v>
      </c>
    </row>
    <row r="139" spans="1:10" ht="257.25" customHeight="1" x14ac:dyDescent="0.35">
      <c r="A139" s="97" t="s">
        <v>253</v>
      </c>
      <c r="B139" s="218" t="s">
        <v>254</v>
      </c>
      <c r="C139" s="132" t="s">
        <v>164</v>
      </c>
      <c r="D139" s="86" t="s">
        <v>13</v>
      </c>
      <c r="E139" s="144" t="s">
        <v>13</v>
      </c>
      <c r="F139" s="144" t="s">
        <v>13</v>
      </c>
      <c r="G139" s="145" t="s">
        <v>144</v>
      </c>
      <c r="H139" s="146">
        <v>16504</v>
      </c>
      <c r="I139" s="146">
        <v>10091.1</v>
      </c>
      <c r="J139" s="80" t="s">
        <v>13</v>
      </c>
    </row>
    <row r="140" spans="1:10" ht="264" customHeight="1" x14ac:dyDescent="0.35">
      <c r="A140" s="97"/>
      <c r="B140" s="201" t="s">
        <v>255</v>
      </c>
      <c r="C140" s="80" t="s">
        <v>13</v>
      </c>
      <c r="D140" s="102" t="s">
        <v>100</v>
      </c>
      <c r="E140" s="143" t="s">
        <v>228</v>
      </c>
      <c r="F140" s="143" t="s">
        <v>256</v>
      </c>
      <c r="G140" s="102" t="s">
        <v>13</v>
      </c>
      <c r="H140" s="99" t="s">
        <v>13</v>
      </c>
      <c r="I140" s="103" t="s">
        <v>13</v>
      </c>
      <c r="J140" s="102" t="s">
        <v>120</v>
      </c>
    </row>
    <row r="141" spans="1:10" ht="170.25" customHeight="1" x14ac:dyDescent="0.35">
      <c r="A141" s="97" t="s">
        <v>257</v>
      </c>
      <c r="B141" s="218" t="s">
        <v>258</v>
      </c>
      <c r="C141" s="219" t="s">
        <v>259</v>
      </c>
      <c r="D141" s="80" t="s">
        <v>13</v>
      </c>
      <c r="E141" s="144" t="s">
        <v>13</v>
      </c>
      <c r="F141" s="144" t="s">
        <v>13</v>
      </c>
      <c r="G141" s="145" t="s">
        <v>260</v>
      </c>
      <c r="H141" s="146">
        <f>H142+H143+H144+H146+H147+H148</f>
        <v>726.7</v>
      </c>
      <c r="I141" s="202">
        <f>I142+I143+I144+I146+I147+I148</f>
        <v>90</v>
      </c>
      <c r="J141" s="80" t="s">
        <v>13</v>
      </c>
    </row>
    <row r="142" spans="1:10" ht="59.25" customHeight="1" x14ac:dyDescent="0.35">
      <c r="A142" s="105"/>
      <c r="B142" s="107" t="s">
        <v>261</v>
      </c>
      <c r="C142" s="107" t="s">
        <v>156</v>
      </c>
      <c r="D142" s="75" t="s">
        <v>13</v>
      </c>
      <c r="E142" s="109" t="s">
        <v>13</v>
      </c>
      <c r="F142" s="109" t="s">
        <v>13</v>
      </c>
      <c r="G142" s="80" t="s">
        <v>142</v>
      </c>
      <c r="H142" s="120">
        <v>0</v>
      </c>
      <c r="I142" s="120">
        <v>0</v>
      </c>
      <c r="J142" s="75" t="s">
        <v>13</v>
      </c>
    </row>
    <row r="143" spans="1:10" ht="84.75" customHeight="1" x14ac:dyDescent="0.35">
      <c r="A143" s="114"/>
      <c r="B143" s="116"/>
      <c r="C143" s="116"/>
      <c r="D143" s="117"/>
      <c r="E143" s="119"/>
      <c r="F143" s="119"/>
      <c r="G143" s="80" t="s">
        <v>144</v>
      </c>
      <c r="H143" s="128">
        <v>26.7</v>
      </c>
      <c r="I143" s="120">
        <v>0</v>
      </c>
      <c r="J143" s="117"/>
    </row>
    <row r="144" spans="1:10" ht="106.5" customHeight="1" x14ac:dyDescent="0.35">
      <c r="A144" s="123"/>
      <c r="B144" s="125"/>
      <c r="C144" s="125"/>
      <c r="D144" s="77"/>
      <c r="E144" s="127"/>
      <c r="F144" s="127"/>
      <c r="G144" s="80" t="s">
        <v>244</v>
      </c>
      <c r="H144" s="120">
        <v>0</v>
      </c>
      <c r="I144" s="120">
        <v>0</v>
      </c>
      <c r="J144" s="77"/>
    </row>
    <row r="145" spans="1:10" ht="222" customHeight="1" x14ac:dyDescent="0.35">
      <c r="A145" s="97"/>
      <c r="B145" s="201" t="s">
        <v>262</v>
      </c>
      <c r="C145" s="80" t="s">
        <v>13</v>
      </c>
      <c r="D145" s="102" t="s">
        <v>263</v>
      </c>
      <c r="E145" s="143" t="s">
        <v>264</v>
      </c>
      <c r="F145" s="93" t="s">
        <v>265</v>
      </c>
      <c r="G145" s="102" t="s">
        <v>13</v>
      </c>
      <c r="H145" s="99" t="s">
        <v>13</v>
      </c>
      <c r="I145" s="103" t="s">
        <v>13</v>
      </c>
      <c r="J145" s="220" t="s">
        <v>266</v>
      </c>
    </row>
    <row r="146" spans="1:10" ht="71.25" customHeight="1" x14ac:dyDescent="0.35">
      <c r="A146" s="105"/>
      <c r="B146" s="107" t="s">
        <v>267</v>
      </c>
      <c r="C146" s="107"/>
      <c r="D146" s="75" t="s">
        <v>13</v>
      </c>
      <c r="E146" s="109" t="s">
        <v>13</v>
      </c>
      <c r="F146" s="109" t="s">
        <v>13</v>
      </c>
      <c r="G146" s="80" t="s">
        <v>142</v>
      </c>
      <c r="H146" s="120">
        <v>550</v>
      </c>
      <c r="I146" s="120">
        <v>0</v>
      </c>
      <c r="J146" s="75" t="s">
        <v>13</v>
      </c>
    </row>
    <row r="147" spans="1:10" ht="81" customHeight="1" x14ac:dyDescent="0.35">
      <c r="A147" s="114"/>
      <c r="B147" s="116"/>
      <c r="C147" s="116"/>
      <c r="D147" s="117"/>
      <c r="E147" s="119"/>
      <c r="F147" s="119"/>
      <c r="G147" s="80" t="s">
        <v>144</v>
      </c>
      <c r="H147" s="128">
        <v>110</v>
      </c>
      <c r="I147" s="120">
        <v>90</v>
      </c>
      <c r="J147" s="117"/>
    </row>
    <row r="148" spans="1:10" ht="99.75" customHeight="1" x14ac:dyDescent="0.35">
      <c r="A148" s="123"/>
      <c r="B148" s="125"/>
      <c r="C148" s="125"/>
      <c r="D148" s="77"/>
      <c r="E148" s="127"/>
      <c r="F148" s="127"/>
      <c r="G148" s="80" t="s">
        <v>244</v>
      </c>
      <c r="H148" s="120">
        <v>40</v>
      </c>
      <c r="I148" s="120">
        <v>0</v>
      </c>
      <c r="J148" s="77"/>
    </row>
    <row r="149" spans="1:10" ht="294" customHeight="1" x14ac:dyDescent="0.35">
      <c r="A149" s="97"/>
      <c r="B149" s="201" t="s">
        <v>262</v>
      </c>
      <c r="C149" s="80" t="s">
        <v>13</v>
      </c>
      <c r="D149" s="102" t="s">
        <v>100</v>
      </c>
      <c r="E149" s="143" t="s">
        <v>268</v>
      </c>
      <c r="F149" s="93" t="s">
        <v>269</v>
      </c>
      <c r="G149" s="102" t="s">
        <v>13</v>
      </c>
      <c r="H149" s="99" t="s">
        <v>13</v>
      </c>
      <c r="I149" s="103" t="s">
        <v>13</v>
      </c>
      <c r="J149" s="102" t="s">
        <v>120</v>
      </c>
    </row>
    <row r="150" spans="1:10" ht="156.75" customHeight="1" x14ac:dyDescent="0.35">
      <c r="A150" s="97" t="s">
        <v>270</v>
      </c>
      <c r="B150" s="218" t="s">
        <v>271</v>
      </c>
      <c r="C150" s="139" t="s">
        <v>155</v>
      </c>
      <c r="D150" s="80" t="s">
        <v>13</v>
      </c>
      <c r="E150" s="86" t="s">
        <v>13</v>
      </c>
      <c r="F150" s="221" t="s">
        <v>13</v>
      </c>
      <c r="G150" s="145" t="s">
        <v>244</v>
      </c>
      <c r="H150" s="202">
        <v>390</v>
      </c>
      <c r="I150" s="202">
        <v>117</v>
      </c>
      <c r="J150" s="80" t="s">
        <v>13</v>
      </c>
    </row>
    <row r="151" spans="1:10" ht="235.5" customHeight="1" x14ac:dyDescent="0.35">
      <c r="A151" s="97"/>
      <c r="B151" s="201" t="s">
        <v>262</v>
      </c>
      <c r="C151" s="80" t="s">
        <v>13</v>
      </c>
      <c r="D151" s="102" t="s">
        <v>100</v>
      </c>
      <c r="E151" s="222" t="s">
        <v>272</v>
      </c>
      <c r="F151" s="93" t="s">
        <v>273</v>
      </c>
      <c r="G151" s="102" t="s">
        <v>13</v>
      </c>
      <c r="H151" s="99" t="s">
        <v>13</v>
      </c>
      <c r="I151" s="103" t="s">
        <v>13</v>
      </c>
      <c r="J151" s="102" t="s">
        <v>120</v>
      </c>
    </row>
    <row r="152" spans="1:10" ht="107.25" customHeight="1" x14ac:dyDescent="0.35">
      <c r="A152" s="97"/>
      <c r="B152" s="223" t="s">
        <v>274</v>
      </c>
      <c r="C152" s="224"/>
      <c r="D152" s="224"/>
      <c r="E152" s="224"/>
      <c r="F152" s="224"/>
      <c r="G152" s="224"/>
      <c r="H152" s="224"/>
      <c r="I152" s="224"/>
      <c r="J152" s="225"/>
    </row>
    <row r="153" spans="1:10" ht="122.25" customHeight="1" x14ac:dyDescent="0.35">
      <c r="A153" s="226">
        <v>1</v>
      </c>
      <c r="B153" s="227" t="s">
        <v>275</v>
      </c>
      <c r="C153" s="132" t="s">
        <v>276</v>
      </c>
      <c r="D153" s="80" t="s">
        <v>13</v>
      </c>
      <c r="E153" s="144" t="s">
        <v>13</v>
      </c>
      <c r="F153" s="144" t="s">
        <v>13</v>
      </c>
      <c r="G153" s="145" t="s">
        <v>153</v>
      </c>
      <c r="H153" s="137">
        <f>H154+H155+H156+H157+H159+H158</f>
        <v>4026.1000000000004</v>
      </c>
      <c r="I153" s="228">
        <f>I154+I155+I156+I157+I159+I158</f>
        <v>2514.2000000000003</v>
      </c>
      <c r="J153" s="80" t="s">
        <v>13</v>
      </c>
    </row>
    <row r="154" spans="1:10" ht="120" customHeight="1" x14ac:dyDescent="0.35">
      <c r="A154" s="105"/>
      <c r="B154" s="107" t="s">
        <v>277</v>
      </c>
      <c r="C154" s="139" t="s">
        <v>155</v>
      </c>
      <c r="D154" s="80" t="s">
        <v>13</v>
      </c>
      <c r="E154" s="144" t="s">
        <v>13</v>
      </c>
      <c r="F154" s="144" t="s">
        <v>13</v>
      </c>
      <c r="G154" s="80" t="s">
        <v>144</v>
      </c>
      <c r="H154" s="138">
        <v>227</v>
      </c>
      <c r="I154" s="229">
        <v>168.4</v>
      </c>
      <c r="J154" s="80" t="s">
        <v>13</v>
      </c>
    </row>
    <row r="155" spans="1:10" ht="93.75" customHeight="1" x14ac:dyDescent="0.35">
      <c r="A155" s="114"/>
      <c r="B155" s="116"/>
      <c r="C155" s="139" t="s">
        <v>156</v>
      </c>
      <c r="D155" s="80" t="s">
        <v>13</v>
      </c>
      <c r="E155" s="144" t="s">
        <v>13</v>
      </c>
      <c r="F155" s="144" t="s">
        <v>13</v>
      </c>
      <c r="G155" s="80" t="s">
        <v>144</v>
      </c>
      <c r="H155" s="138">
        <v>1310.2</v>
      </c>
      <c r="I155" s="128">
        <v>1142.0999999999999</v>
      </c>
      <c r="J155" s="80" t="s">
        <v>13</v>
      </c>
    </row>
    <row r="156" spans="1:10" ht="95.25" customHeight="1" x14ac:dyDescent="0.35">
      <c r="A156" s="114"/>
      <c r="B156" s="116"/>
      <c r="C156" s="132" t="s">
        <v>157</v>
      </c>
      <c r="D156" s="80" t="s">
        <v>13</v>
      </c>
      <c r="E156" s="144" t="s">
        <v>13</v>
      </c>
      <c r="F156" s="144" t="s">
        <v>13</v>
      </c>
      <c r="G156" s="80" t="s">
        <v>144</v>
      </c>
      <c r="H156" s="138">
        <v>444</v>
      </c>
      <c r="I156" s="229">
        <v>298.39999999999998</v>
      </c>
      <c r="J156" s="80" t="s">
        <v>13</v>
      </c>
    </row>
    <row r="157" spans="1:10" ht="99.75" customHeight="1" x14ac:dyDescent="0.35">
      <c r="A157" s="114"/>
      <c r="B157" s="116"/>
      <c r="C157" s="139" t="s">
        <v>158</v>
      </c>
      <c r="D157" s="80" t="s">
        <v>13</v>
      </c>
      <c r="E157" s="144" t="s">
        <v>13</v>
      </c>
      <c r="F157" s="144" t="s">
        <v>13</v>
      </c>
      <c r="G157" s="80" t="s">
        <v>144</v>
      </c>
      <c r="H157" s="138">
        <v>518.1</v>
      </c>
      <c r="I157" s="229">
        <v>493.2</v>
      </c>
      <c r="J157" s="80" t="s">
        <v>13</v>
      </c>
    </row>
    <row r="158" spans="1:10" ht="103.5" customHeight="1" x14ac:dyDescent="0.35">
      <c r="A158" s="114"/>
      <c r="B158" s="116"/>
      <c r="C158" s="132" t="s">
        <v>159</v>
      </c>
      <c r="D158" s="80" t="s">
        <v>13</v>
      </c>
      <c r="E158" s="144" t="s">
        <v>13</v>
      </c>
      <c r="F158" s="144" t="s">
        <v>13</v>
      </c>
      <c r="G158" s="80" t="s">
        <v>144</v>
      </c>
      <c r="H158" s="138">
        <v>837.3</v>
      </c>
      <c r="I158" s="229">
        <v>215.8</v>
      </c>
      <c r="J158" s="80" t="s">
        <v>13</v>
      </c>
    </row>
    <row r="159" spans="1:10" ht="99.75" customHeight="1" x14ac:dyDescent="0.35">
      <c r="A159" s="123"/>
      <c r="B159" s="125"/>
      <c r="C159" s="132" t="s">
        <v>278</v>
      </c>
      <c r="D159" s="80" t="s">
        <v>13</v>
      </c>
      <c r="E159" s="144" t="s">
        <v>13</v>
      </c>
      <c r="F159" s="144" t="s">
        <v>13</v>
      </c>
      <c r="G159" s="80" t="s">
        <v>144</v>
      </c>
      <c r="H159" s="138">
        <v>689.5</v>
      </c>
      <c r="I159" s="229">
        <v>196.3</v>
      </c>
      <c r="J159" s="80" t="s">
        <v>13</v>
      </c>
    </row>
    <row r="160" spans="1:10" ht="243.75" customHeight="1" x14ac:dyDescent="0.35">
      <c r="A160" s="105"/>
      <c r="B160" s="174" t="s">
        <v>279</v>
      </c>
      <c r="C160" s="75" t="s">
        <v>13</v>
      </c>
      <c r="D160" s="153" t="s">
        <v>100</v>
      </c>
      <c r="E160" s="154" t="s">
        <v>280</v>
      </c>
      <c r="F160" s="154" t="s">
        <v>281</v>
      </c>
      <c r="G160" s="153" t="s">
        <v>13</v>
      </c>
      <c r="H160" s="153" t="s">
        <v>13</v>
      </c>
      <c r="I160" s="155" t="s">
        <v>13</v>
      </c>
      <c r="J160" s="153" t="s">
        <v>120</v>
      </c>
    </row>
    <row r="161" spans="1:14" ht="243.75" customHeight="1" x14ac:dyDescent="0.35">
      <c r="A161" s="114"/>
      <c r="B161" s="177"/>
      <c r="C161" s="117"/>
      <c r="D161" s="157"/>
      <c r="E161" s="158"/>
      <c r="F161" s="158"/>
      <c r="G161" s="157"/>
      <c r="H161" s="157"/>
      <c r="I161" s="159"/>
      <c r="J161" s="157"/>
    </row>
    <row r="162" spans="1:14" ht="87.75" customHeight="1" x14ac:dyDescent="0.35">
      <c r="A162" s="114"/>
      <c r="B162" s="177"/>
      <c r="C162" s="117"/>
      <c r="D162" s="157"/>
      <c r="E162" s="158"/>
      <c r="F162" s="158"/>
      <c r="G162" s="157"/>
      <c r="H162" s="157"/>
      <c r="I162" s="159"/>
      <c r="J162" s="157"/>
    </row>
    <row r="163" spans="1:14" ht="141" customHeight="1" x14ac:dyDescent="0.35">
      <c r="A163" s="97" t="s">
        <v>121</v>
      </c>
      <c r="B163" s="104" t="s">
        <v>282</v>
      </c>
      <c r="C163" s="132" t="s">
        <v>259</v>
      </c>
      <c r="D163" s="80" t="s">
        <v>13</v>
      </c>
      <c r="E163" s="144" t="s">
        <v>13</v>
      </c>
      <c r="F163" s="144" t="s">
        <v>13</v>
      </c>
      <c r="G163" s="145" t="s">
        <v>153</v>
      </c>
      <c r="H163" s="137">
        <f>H164+H166+H167+H168+H169</f>
        <v>186</v>
      </c>
      <c r="I163" s="137">
        <f>I164+I166+I167+I168+I169</f>
        <v>80.5</v>
      </c>
      <c r="J163" s="80" t="s">
        <v>13</v>
      </c>
    </row>
    <row r="164" spans="1:14" ht="96" customHeight="1" x14ac:dyDescent="0.35">
      <c r="A164" s="105"/>
      <c r="B164" s="107" t="s">
        <v>283</v>
      </c>
      <c r="C164" s="107" t="s">
        <v>155</v>
      </c>
      <c r="D164" s="75" t="s">
        <v>13</v>
      </c>
      <c r="E164" s="109" t="s">
        <v>13</v>
      </c>
      <c r="F164" s="109" t="s">
        <v>13</v>
      </c>
      <c r="G164" s="75" t="s">
        <v>144</v>
      </c>
      <c r="H164" s="168">
        <v>56</v>
      </c>
      <c r="I164" s="230">
        <v>26.3</v>
      </c>
      <c r="J164" s="75" t="s">
        <v>13</v>
      </c>
    </row>
    <row r="165" spans="1:14" ht="32.25" customHeight="1" x14ac:dyDescent="0.35">
      <c r="A165" s="114"/>
      <c r="B165" s="116"/>
      <c r="C165" s="125"/>
      <c r="D165" s="77"/>
      <c r="E165" s="127"/>
      <c r="F165" s="127"/>
      <c r="G165" s="77"/>
      <c r="H165" s="169"/>
      <c r="I165" s="231"/>
      <c r="J165" s="77"/>
    </row>
    <row r="166" spans="1:14" ht="103.5" customHeight="1" x14ac:dyDescent="0.35">
      <c r="A166" s="114"/>
      <c r="B166" s="116"/>
      <c r="C166" s="139" t="s">
        <v>156</v>
      </c>
      <c r="D166" s="80" t="s">
        <v>13</v>
      </c>
      <c r="E166" s="144" t="s">
        <v>13</v>
      </c>
      <c r="F166" s="144" t="s">
        <v>13</v>
      </c>
      <c r="G166" s="80" t="s">
        <v>144</v>
      </c>
      <c r="H166" s="138">
        <v>35.700000000000003</v>
      </c>
      <c r="I166" s="120">
        <v>25.5</v>
      </c>
      <c r="J166" s="80" t="s">
        <v>13</v>
      </c>
    </row>
    <row r="167" spans="1:14" ht="133.5" customHeight="1" x14ac:dyDescent="0.35">
      <c r="A167" s="114"/>
      <c r="B167" s="116"/>
      <c r="C167" s="132" t="s">
        <v>157</v>
      </c>
      <c r="D167" s="80" t="s">
        <v>13</v>
      </c>
      <c r="E167" s="144" t="s">
        <v>13</v>
      </c>
      <c r="F167" s="144" t="s">
        <v>13</v>
      </c>
      <c r="G167" s="80" t="s">
        <v>144</v>
      </c>
      <c r="H167" s="138">
        <v>50</v>
      </c>
      <c r="I167" s="120">
        <v>0</v>
      </c>
      <c r="J167" s="80" t="s">
        <v>13</v>
      </c>
    </row>
    <row r="168" spans="1:14" ht="106.5" customHeight="1" x14ac:dyDescent="0.35">
      <c r="A168" s="114"/>
      <c r="B168" s="116"/>
      <c r="C168" s="139" t="s">
        <v>158</v>
      </c>
      <c r="D168" s="80" t="s">
        <v>13</v>
      </c>
      <c r="E168" s="144" t="s">
        <v>13</v>
      </c>
      <c r="F168" s="144" t="s">
        <v>13</v>
      </c>
      <c r="G168" s="80" t="s">
        <v>144</v>
      </c>
      <c r="H168" s="138">
        <v>24.3</v>
      </c>
      <c r="I168" s="120">
        <v>10.4</v>
      </c>
      <c r="J168" s="80" t="s">
        <v>13</v>
      </c>
    </row>
    <row r="169" spans="1:14" ht="93.75" customHeight="1" x14ac:dyDescent="0.35">
      <c r="A169" s="123"/>
      <c r="B169" s="125"/>
      <c r="C169" s="132" t="s">
        <v>159</v>
      </c>
      <c r="D169" s="80" t="s">
        <v>13</v>
      </c>
      <c r="E169" s="144" t="s">
        <v>13</v>
      </c>
      <c r="F169" s="144" t="s">
        <v>13</v>
      </c>
      <c r="G169" s="80" t="s">
        <v>144</v>
      </c>
      <c r="H169" s="138">
        <v>20</v>
      </c>
      <c r="I169" s="120">
        <v>18.3</v>
      </c>
      <c r="J169" s="80" t="s">
        <v>13</v>
      </c>
    </row>
    <row r="170" spans="1:14" ht="154.5" customHeight="1" x14ac:dyDescent="0.35">
      <c r="A170" s="97"/>
      <c r="B170" s="201" t="s">
        <v>284</v>
      </c>
      <c r="C170" s="80" t="s">
        <v>13</v>
      </c>
      <c r="D170" s="102" t="s">
        <v>100</v>
      </c>
      <c r="E170" s="143" t="s">
        <v>285</v>
      </c>
      <c r="F170" s="143" t="s">
        <v>286</v>
      </c>
      <c r="G170" s="102" t="s">
        <v>13</v>
      </c>
      <c r="H170" s="99" t="s">
        <v>13</v>
      </c>
      <c r="I170" s="103" t="s">
        <v>13</v>
      </c>
      <c r="J170" s="102" t="s">
        <v>120</v>
      </c>
    </row>
    <row r="171" spans="1:14" ht="153" customHeight="1" x14ac:dyDescent="0.35">
      <c r="A171" s="97" t="s">
        <v>127</v>
      </c>
      <c r="B171" s="104" t="s">
        <v>287</v>
      </c>
      <c r="C171" s="232" t="s">
        <v>288</v>
      </c>
      <c r="D171" s="80" t="s">
        <v>13</v>
      </c>
      <c r="E171" s="144" t="s">
        <v>13</v>
      </c>
      <c r="F171" s="86" t="s">
        <v>13</v>
      </c>
      <c r="G171" s="145" t="s">
        <v>144</v>
      </c>
      <c r="H171" s="146">
        <v>493</v>
      </c>
      <c r="I171" s="202">
        <v>493</v>
      </c>
      <c r="J171" s="80" t="s">
        <v>13</v>
      </c>
    </row>
    <row r="172" spans="1:14" ht="373.5" customHeight="1" x14ac:dyDescent="0.35">
      <c r="A172" s="97"/>
      <c r="B172" s="142" t="s">
        <v>289</v>
      </c>
      <c r="C172" s="90" t="s">
        <v>13</v>
      </c>
      <c r="D172" s="92" t="s">
        <v>78</v>
      </c>
      <c r="E172" s="143" t="s">
        <v>290</v>
      </c>
      <c r="F172" s="102" t="s">
        <v>291</v>
      </c>
      <c r="G172" s="102" t="s">
        <v>13</v>
      </c>
      <c r="H172" s="99" t="s">
        <v>13</v>
      </c>
      <c r="I172" s="103" t="s">
        <v>13</v>
      </c>
      <c r="J172" s="102" t="s">
        <v>120</v>
      </c>
    </row>
    <row r="173" spans="1:14" ht="214.5" customHeight="1" x14ac:dyDescent="0.35">
      <c r="A173" s="233" t="s">
        <v>132</v>
      </c>
      <c r="B173" s="104" t="s">
        <v>292</v>
      </c>
      <c r="C173" s="132" t="s">
        <v>293</v>
      </c>
      <c r="D173" s="80" t="s">
        <v>13</v>
      </c>
      <c r="E173" s="144" t="s">
        <v>13</v>
      </c>
      <c r="F173" s="144"/>
      <c r="G173" s="145" t="s">
        <v>144</v>
      </c>
      <c r="H173" s="146">
        <v>1000</v>
      </c>
      <c r="I173" s="202">
        <v>986.5</v>
      </c>
      <c r="J173" s="80" t="s">
        <v>13</v>
      </c>
    </row>
    <row r="174" spans="1:14" ht="152.25" customHeight="1" x14ac:dyDescent="0.35">
      <c r="A174" s="234"/>
      <c r="B174" s="235" t="s">
        <v>245</v>
      </c>
      <c r="C174" s="79" t="s">
        <v>13</v>
      </c>
      <c r="D174" s="92" t="s">
        <v>78</v>
      </c>
      <c r="E174" s="143" t="s">
        <v>294</v>
      </c>
      <c r="F174" s="143" t="s">
        <v>295</v>
      </c>
      <c r="G174" s="102" t="s">
        <v>13</v>
      </c>
      <c r="H174" s="99" t="s">
        <v>13</v>
      </c>
      <c r="I174" s="103" t="s">
        <v>13</v>
      </c>
      <c r="J174" s="102" t="s">
        <v>120</v>
      </c>
    </row>
    <row r="175" spans="1:14" ht="151.5" customHeight="1" x14ac:dyDescent="0.7">
      <c r="A175" s="233" t="s">
        <v>137</v>
      </c>
      <c r="B175" s="236" t="s">
        <v>296</v>
      </c>
      <c r="C175" s="132" t="s">
        <v>259</v>
      </c>
      <c r="D175" s="80" t="s">
        <v>13</v>
      </c>
      <c r="E175" s="144" t="s">
        <v>13</v>
      </c>
      <c r="F175" s="144" t="s">
        <v>13</v>
      </c>
      <c r="G175" s="145" t="s">
        <v>297</v>
      </c>
      <c r="H175" s="146">
        <f>H176+H177+H178</f>
        <v>1118.3</v>
      </c>
      <c r="I175" s="146">
        <f>I176+I177+I178</f>
        <v>1118.3</v>
      </c>
      <c r="J175" s="80" t="s">
        <v>13</v>
      </c>
      <c r="N175" s="237"/>
    </row>
    <row r="176" spans="1:14" ht="97.5" customHeight="1" x14ac:dyDescent="0.35">
      <c r="A176" s="105"/>
      <c r="B176" s="238" t="s">
        <v>298</v>
      </c>
      <c r="C176" s="107" t="s">
        <v>155</v>
      </c>
      <c r="D176" s="75" t="s">
        <v>13</v>
      </c>
      <c r="E176" s="109" t="s">
        <v>13</v>
      </c>
      <c r="F176" s="108" t="s">
        <v>13</v>
      </c>
      <c r="G176" s="80" t="s">
        <v>142</v>
      </c>
      <c r="H176" s="138">
        <v>1000</v>
      </c>
      <c r="I176" s="120">
        <v>1000</v>
      </c>
      <c r="J176" s="109" t="s">
        <v>13</v>
      </c>
    </row>
    <row r="177" spans="1:12" ht="93.75" customHeight="1" x14ac:dyDescent="0.35">
      <c r="A177" s="114"/>
      <c r="B177" s="239"/>
      <c r="C177" s="116"/>
      <c r="D177" s="117"/>
      <c r="E177" s="119"/>
      <c r="F177" s="118"/>
      <c r="G177" s="80" t="s">
        <v>144</v>
      </c>
      <c r="H177" s="138">
        <v>111.1</v>
      </c>
      <c r="I177" s="120">
        <v>111.1</v>
      </c>
      <c r="J177" s="119"/>
    </row>
    <row r="178" spans="1:12" ht="90.75" customHeight="1" x14ac:dyDescent="0.35">
      <c r="A178" s="123"/>
      <c r="B178" s="240"/>
      <c r="C178" s="125"/>
      <c r="D178" s="77"/>
      <c r="E178" s="127"/>
      <c r="F178" s="126"/>
      <c r="G178" s="80" t="s">
        <v>299</v>
      </c>
      <c r="H178" s="138">
        <v>7.2</v>
      </c>
      <c r="I178" s="120">
        <v>7.2</v>
      </c>
      <c r="J178" s="127"/>
    </row>
    <row r="179" spans="1:12" ht="162.75" customHeight="1" x14ac:dyDescent="0.35">
      <c r="A179" s="97"/>
      <c r="B179" s="201" t="s">
        <v>245</v>
      </c>
      <c r="C179" s="80" t="s">
        <v>13</v>
      </c>
      <c r="D179" s="92" t="s">
        <v>78</v>
      </c>
      <c r="E179" s="143" t="s">
        <v>294</v>
      </c>
      <c r="F179" s="94" t="s">
        <v>300</v>
      </c>
      <c r="G179" s="102" t="s">
        <v>13</v>
      </c>
      <c r="H179" s="99" t="s">
        <v>13</v>
      </c>
      <c r="I179" s="103" t="s">
        <v>13</v>
      </c>
      <c r="J179" s="102" t="s">
        <v>120</v>
      </c>
    </row>
    <row r="180" spans="1:12" ht="67.5" customHeight="1" x14ac:dyDescent="0.35">
      <c r="A180" s="241" t="s">
        <v>301</v>
      </c>
      <c r="B180" s="242"/>
      <c r="C180" s="242"/>
      <c r="D180" s="242"/>
      <c r="E180" s="242"/>
      <c r="F180" s="242"/>
      <c r="G180" s="242"/>
      <c r="H180" s="242"/>
      <c r="I180" s="242"/>
      <c r="J180" s="243"/>
    </row>
    <row r="181" spans="1:12" s="245" customFormat="1" ht="84.75" customHeight="1" x14ac:dyDescent="0.35">
      <c r="A181" s="130" t="s">
        <v>302</v>
      </c>
      <c r="B181" s="131"/>
      <c r="C181" s="131"/>
      <c r="D181" s="131"/>
      <c r="E181" s="131"/>
      <c r="F181" s="131"/>
      <c r="G181" s="131"/>
      <c r="H181" s="131"/>
      <c r="I181" s="131"/>
      <c r="J181" s="244"/>
      <c r="L181" s="246"/>
    </row>
    <row r="182" spans="1:12" s="245" customFormat="1" ht="159" customHeight="1" x14ac:dyDescent="0.35">
      <c r="A182" s="136" t="s">
        <v>113</v>
      </c>
      <c r="B182" s="236" t="s">
        <v>303</v>
      </c>
      <c r="C182" s="247" t="s">
        <v>293</v>
      </c>
      <c r="D182" s="97" t="s">
        <v>13</v>
      </c>
      <c r="E182" s="80" t="s">
        <v>13</v>
      </c>
      <c r="F182" s="97" t="s">
        <v>13</v>
      </c>
      <c r="G182" s="145" t="s">
        <v>153</v>
      </c>
      <c r="H182" s="146">
        <f>H183</f>
        <v>9156.1</v>
      </c>
      <c r="I182" s="146">
        <f>I183</f>
        <v>5347.1</v>
      </c>
      <c r="J182" s="80" t="s">
        <v>13</v>
      </c>
      <c r="L182" s="246"/>
    </row>
    <row r="183" spans="1:12" s="251" customFormat="1" ht="341.25" customHeight="1" x14ac:dyDescent="0.35">
      <c r="A183" s="248"/>
      <c r="B183" s="249" t="s">
        <v>304</v>
      </c>
      <c r="C183" s="247" t="s">
        <v>305</v>
      </c>
      <c r="D183" s="83" t="s">
        <v>13</v>
      </c>
      <c r="E183" s="80" t="s">
        <v>13</v>
      </c>
      <c r="F183" s="83"/>
      <c r="G183" s="83" t="s">
        <v>144</v>
      </c>
      <c r="H183" s="173">
        <v>9156.1</v>
      </c>
      <c r="I183" s="250">
        <f>3956.2+1390.9</f>
        <v>5347.1</v>
      </c>
      <c r="J183" s="80" t="s">
        <v>13</v>
      </c>
      <c r="L183" s="252"/>
    </row>
    <row r="184" spans="1:12" ht="377.25" customHeight="1" x14ac:dyDescent="0.35">
      <c r="A184" s="253"/>
      <c r="B184" s="201" t="s">
        <v>306</v>
      </c>
      <c r="C184" s="79" t="s">
        <v>13</v>
      </c>
      <c r="D184" s="254" t="s">
        <v>100</v>
      </c>
      <c r="E184" s="255" t="s">
        <v>307</v>
      </c>
      <c r="F184" s="256" t="s">
        <v>308</v>
      </c>
      <c r="G184" s="102" t="s">
        <v>13</v>
      </c>
      <c r="H184" s="99" t="s">
        <v>13</v>
      </c>
      <c r="I184" s="103" t="s">
        <v>13</v>
      </c>
      <c r="J184" s="102" t="s">
        <v>120</v>
      </c>
    </row>
    <row r="185" spans="1:12" ht="162.75" customHeight="1" x14ac:dyDescent="0.6">
      <c r="A185" s="257"/>
      <c r="B185" s="257"/>
      <c r="C185" s="257"/>
      <c r="D185" s="257"/>
      <c r="E185" s="257"/>
      <c r="F185" s="257"/>
      <c r="G185" s="145" t="s">
        <v>309</v>
      </c>
      <c r="H185" s="137">
        <f>H23+H99+H111+H118+H120+H123+H126+H139+H141+H150+H153+H163+H171+H173+H175+H182+H17+H97</f>
        <v>379545.29999999993</v>
      </c>
      <c r="I185" s="137">
        <f>I23+I99+I111+I118+I120+I123+I126+I139+I141+I150+I153+I163+I171+I173+I175+I182+I17+I97</f>
        <v>261613.90000000002</v>
      </c>
      <c r="J185" s="258"/>
    </row>
    <row r="186" spans="1:12" ht="79.5" customHeight="1" x14ac:dyDescent="0.35">
      <c r="A186" s="259"/>
      <c r="B186" s="259"/>
      <c r="C186" s="259"/>
      <c r="D186" s="259"/>
      <c r="E186" s="259"/>
      <c r="F186" s="259"/>
      <c r="G186" s="259"/>
      <c r="H186" s="259"/>
      <c r="I186" s="259"/>
      <c r="J186" s="259"/>
    </row>
    <row r="187" spans="1:12" ht="96" customHeight="1" x14ac:dyDescent="0.35">
      <c r="A187" s="260" t="s">
        <v>310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1"/>
    </row>
    <row r="188" spans="1:12" s="265" customFormat="1" ht="35.25" customHeight="1" x14ac:dyDescent="0.25">
      <c r="A188" s="262"/>
      <c r="B188" s="262"/>
      <c r="C188" s="262"/>
      <c r="D188" s="262"/>
      <c r="E188" s="263"/>
      <c r="F188" s="263"/>
      <c r="G188" s="263"/>
      <c r="H188" s="263"/>
      <c r="I188" s="263"/>
      <c r="J188" s="263"/>
      <c r="K188" s="264"/>
    </row>
    <row r="189" spans="1:12" ht="35.25" customHeight="1" x14ac:dyDescent="0.55000000000000004">
      <c r="A189" s="266" t="s">
        <v>311</v>
      </c>
      <c r="B189" s="266"/>
      <c r="C189" s="266"/>
      <c r="D189" s="266"/>
      <c r="E189" s="266"/>
      <c r="F189" s="267"/>
      <c r="G189" s="267"/>
      <c r="H189" s="267"/>
      <c r="I189" s="267"/>
      <c r="J189" s="267"/>
      <c r="K189" s="261"/>
    </row>
    <row r="190" spans="1:12" ht="35.25" customHeight="1" x14ac:dyDescent="0.55000000000000004">
      <c r="A190" s="266"/>
      <c r="B190" s="266"/>
      <c r="C190" s="266"/>
      <c r="D190" s="266"/>
      <c r="E190" s="266"/>
      <c r="F190" s="267"/>
      <c r="G190" s="267"/>
      <c r="H190" s="267"/>
      <c r="I190" s="267"/>
      <c r="J190" s="267"/>
      <c r="K190" s="261"/>
    </row>
    <row r="191" spans="1:12" ht="30" customHeight="1" x14ac:dyDescent="0.55000000000000004">
      <c r="A191" s="266"/>
      <c r="B191" s="266"/>
      <c r="C191" s="266"/>
      <c r="D191" s="266"/>
      <c r="E191" s="266"/>
      <c r="F191" s="267"/>
      <c r="G191" s="267"/>
      <c r="H191" s="267"/>
      <c r="I191" s="267"/>
      <c r="J191" s="267"/>
      <c r="K191" s="261"/>
    </row>
    <row r="192" spans="1:12" ht="35.25" customHeight="1" x14ac:dyDescent="0.55000000000000004">
      <c r="A192" s="268"/>
      <c r="B192" s="267"/>
      <c r="C192" s="269"/>
      <c r="D192" s="269"/>
      <c r="E192" s="267"/>
      <c r="F192" s="267"/>
      <c r="G192" s="267"/>
      <c r="H192" s="267"/>
      <c r="I192" s="267"/>
      <c r="J192" s="267"/>
      <c r="K192" s="261"/>
    </row>
    <row r="193" spans="1:12" ht="36.75" customHeight="1" x14ac:dyDescent="0.55000000000000004">
      <c r="A193" s="270"/>
      <c r="B193" s="270"/>
      <c r="C193" s="270"/>
      <c r="D193" s="270"/>
      <c r="E193" s="270"/>
      <c r="F193" s="270"/>
      <c r="G193" s="267"/>
      <c r="H193" s="267"/>
      <c r="I193" s="267"/>
      <c r="J193" s="267"/>
      <c r="K193" s="113"/>
      <c r="L193" s="68"/>
    </row>
    <row r="194" spans="1:12" ht="97.5" customHeight="1" x14ac:dyDescent="0.55000000000000004">
      <c r="A194" s="270" t="s">
        <v>312</v>
      </c>
      <c r="B194" s="270"/>
      <c r="C194" s="270"/>
      <c r="D194" s="270"/>
      <c r="E194" s="270"/>
      <c r="F194" s="270"/>
      <c r="G194" s="267"/>
      <c r="H194" s="267"/>
      <c r="I194" s="267"/>
      <c r="J194" s="267"/>
      <c r="K194" s="261"/>
    </row>
    <row r="195" spans="1:12" ht="90.75" customHeight="1" x14ac:dyDescent="0.55000000000000004">
      <c r="A195" s="270"/>
      <c r="B195" s="270"/>
      <c r="C195" s="270"/>
      <c r="D195" s="270"/>
      <c r="E195" s="270"/>
      <c r="F195" s="270"/>
      <c r="G195" s="267"/>
      <c r="H195" s="267"/>
      <c r="I195" s="267"/>
      <c r="J195" s="267"/>
      <c r="K195" s="261"/>
    </row>
    <row r="196" spans="1:12" ht="90.75" customHeight="1" x14ac:dyDescent="0.55000000000000004">
      <c r="A196" s="271"/>
      <c r="B196" s="271"/>
      <c r="C196" s="271"/>
      <c r="D196" s="271"/>
      <c r="E196" s="272"/>
      <c r="F196" s="272"/>
      <c r="G196" s="267"/>
      <c r="H196" s="267"/>
      <c r="I196" s="267"/>
      <c r="J196" s="267"/>
      <c r="K196" s="261"/>
    </row>
    <row r="197" spans="1:12" ht="136.5" customHeight="1" x14ac:dyDescent="0.55000000000000004">
      <c r="A197" s="271"/>
      <c r="B197" s="271"/>
      <c r="C197" s="271"/>
      <c r="D197" s="272"/>
      <c r="E197" s="273"/>
      <c r="F197" s="273"/>
      <c r="G197" s="273"/>
      <c r="H197" s="273"/>
      <c r="I197" s="273"/>
      <c r="J197" s="273"/>
    </row>
    <row r="198" spans="1:12" ht="110.25" customHeight="1" x14ac:dyDescent="0.55000000000000004">
      <c r="A198" s="274"/>
      <c r="B198" s="274"/>
      <c r="C198" s="274"/>
      <c r="D198" s="274"/>
      <c r="E198" s="274"/>
      <c r="F198" s="274"/>
      <c r="G198" s="273"/>
      <c r="H198" s="273"/>
      <c r="I198" s="273"/>
      <c r="J198" s="273"/>
    </row>
    <row r="199" spans="1:12" ht="64.5" customHeight="1" x14ac:dyDescent="0.55000000000000004">
      <c r="A199" s="274"/>
      <c r="B199" s="274"/>
      <c r="C199" s="274"/>
      <c r="D199" s="274"/>
      <c r="E199" s="274"/>
      <c r="F199" s="274"/>
      <c r="G199" s="273"/>
      <c r="H199" s="273"/>
      <c r="I199" s="273"/>
      <c r="J199" s="273"/>
    </row>
    <row r="200" spans="1:12" x14ac:dyDescent="0.5">
      <c r="A200" s="275"/>
      <c r="B200" s="276"/>
      <c r="C200" s="276"/>
      <c r="D200" s="276"/>
      <c r="E200" s="276"/>
      <c r="F200" s="276"/>
    </row>
    <row r="201" spans="1:12" ht="74.25" customHeight="1" x14ac:dyDescent="0.5">
      <c r="A201" s="278"/>
      <c r="B201" s="278"/>
      <c r="C201" s="278"/>
      <c r="D201" s="278"/>
      <c r="E201" s="278"/>
      <c r="F201" s="278"/>
    </row>
    <row r="202" spans="1:12" x14ac:dyDescent="0.5">
      <c r="A202" s="275"/>
      <c r="B202" s="276"/>
      <c r="C202" s="276"/>
      <c r="D202" s="276"/>
      <c r="E202" s="276"/>
      <c r="F202" s="276"/>
    </row>
    <row r="203" spans="1:12" ht="87.75" customHeight="1" x14ac:dyDescent="0.5">
      <c r="A203" s="278"/>
      <c r="B203" s="278"/>
      <c r="C203" s="278"/>
      <c r="D203" s="278"/>
      <c r="E203" s="278"/>
      <c r="F203" s="278"/>
    </row>
    <row r="204" spans="1:12" x14ac:dyDescent="0.5">
      <c r="A204" s="275"/>
      <c r="B204" s="276"/>
      <c r="C204" s="276"/>
      <c r="D204" s="276"/>
      <c r="E204" s="276"/>
      <c r="F204" s="276"/>
    </row>
    <row r="205" spans="1:12" ht="71.25" customHeight="1" x14ac:dyDescent="0.5">
      <c r="A205" s="278"/>
      <c r="B205" s="278"/>
      <c r="C205" s="278"/>
      <c r="D205" s="278"/>
      <c r="E205" s="278"/>
      <c r="F205" s="278"/>
    </row>
    <row r="206" spans="1:12" x14ac:dyDescent="0.5">
      <c r="A206" s="275"/>
      <c r="B206" s="276"/>
      <c r="C206" s="276"/>
      <c r="D206" s="276"/>
      <c r="E206" s="276"/>
      <c r="F206" s="276"/>
    </row>
    <row r="207" spans="1:12" ht="81" customHeight="1" x14ac:dyDescent="0.5">
      <c r="A207" s="278"/>
      <c r="B207" s="278"/>
      <c r="C207" s="278"/>
      <c r="D207" s="278"/>
      <c r="E207" s="278"/>
      <c r="F207" s="278"/>
    </row>
    <row r="208" spans="1:12" x14ac:dyDescent="0.5">
      <c r="A208" s="275"/>
      <c r="B208" s="276"/>
      <c r="C208" s="276"/>
      <c r="D208" s="276"/>
      <c r="E208" s="276"/>
      <c r="F208" s="276"/>
    </row>
    <row r="209" spans="6:9" x14ac:dyDescent="0.5">
      <c r="F209" s="277"/>
    </row>
    <row r="210" spans="6:9" x14ac:dyDescent="0.5">
      <c r="F210" s="277"/>
      <c r="H210" s="279"/>
      <c r="I210" s="279"/>
    </row>
    <row r="211" spans="6:9" x14ac:dyDescent="0.5">
      <c r="F211" s="277"/>
      <c r="H211" s="279"/>
      <c r="I211" s="279"/>
    </row>
    <row r="212" spans="6:9" x14ac:dyDescent="0.5">
      <c r="F212" s="277"/>
      <c r="H212" s="279"/>
      <c r="I212" s="279"/>
    </row>
  </sheetData>
  <autoFilter ref="C1:C208"/>
  <mergeCells count="196">
    <mergeCell ref="A201:F201"/>
    <mergeCell ref="A203:F203"/>
    <mergeCell ref="A205:F205"/>
    <mergeCell ref="A207:F207"/>
    <mergeCell ref="A189:E191"/>
    <mergeCell ref="A193:F193"/>
    <mergeCell ref="A194:F194"/>
    <mergeCell ref="A195:F195"/>
    <mergeCell ref="A198:F198"/>
    <mergeCell ref="A199:F199"/>
    <mergeCell ref="J176:J178"/>
    <mergeCell ref="A180:J180"/>
    <mergeCell ref="A181:J181"/>
    <mergeCell ref="A186:J186"/>
    <mergeCell ref="A187:J187"/>
    <mergeCell ref="A188:D188"/>
    <mergeCell ref="G164:G165"/>
    <mergeCell ref="H164:H165"/>
    <mergeCell ref="I164:I165"/>
    <mergeCell ref="J164:J165"/>
    <mergeCell ref="A176:A178"/>
    <mergeCell ref="B176:B178"/>
    <mergeCell ref="C176:C178"/>
    <mergeCell ref="D176:D178"/>
    <mergeCell ref="E176:E178"/>
    <mergeCell ref="F176:F178"/>
    <mergeCell ref="G160:G162"/>
    <mergeCell ref="H160:H162"/>
    <mergeCell ref="I160:I162"/>
    <mergeCell ref="J160:J162"/>
    <mergeCell ref="A164:A169"/>
    <mergeCell ref="B164:B169"/>
    <mergeCell ref="C164:C165"/>
    <mergeCell ref="D164:D165"/>
    <mergeCell ref="E164:E165"/>
    <mergeCell ref="F164:F165"/>
    <mergeCell ref="J146:J148"/>
    <mergeCell ref="B152:J152"/>
    <mergeCell ref="A154:A159"/>
    <mergeCell ref="B154:B159"/>
    <mergeCell ref="A160:A162"/>
    <mergeCell ref="B160:B162"/>
    <mergeCell ref="C160:C162"/>
    <mergeCell ref="D160:D162"/>
    <mergeCell ref="E160:E162"/>
    <mergeCell ref="F160:F162"/>
    <mergeCell ref="A146:A148"/>
    <mergeCell ref="B146:B148"/>
    <mergeCell ref="C146:C148"/>
    <mergeCell ref="D146:D148"/>
    <mergeCell ref="E146:E148"/>
    <mergeCell ref="F146:F148"/>
    <mergeCell ref="J135:J137"/>
    <mergeCell ref="A142:A144"/>
    <mergeCell ref="B142:B144"/>
    <mergeCell ref="C142:C144"/>
    <mergeCell ref="D142:D144"/>
    <mergeCell ref="E142:E144"/>
    <mergeCell ref="F142:F144"/>
    <mergeCell ref="J142:J144"/>
    <mergeCell ref="A135:A137"/>
    <mergeCell ref="B135:B137"/>
    <mergeCell ref="C135:C137"/>
    <mergeCell ref="D135:D137"/>
    <mergeCell ref="E135:E137"/>
    <mergeCell ref="F135:F137"/>
    <mergeCell ref="J127:J129"/>
    <mergeCell ref="A131:A133"/>
    <mergeCell ref="B131:B133"/>
    <mergeCell ref="C131:C133"/>
    <mergeCell ref="D131:D133"/>
    <mergeCell ref="E131:E133"/>
    <mergeCell ref="F131:F133"/>
    <mergeCell ref="J131:J133"/>
    <mergeCell ref="G123:G124"/>
    <mergeCell ref="H123:H124"/>
    <mergeCell ref="I123:I124"/>
    <mergeCell ref="J123:J124"/>
    <mergeCell ref="A127:A129"/>
    <mergeCell ref="B127:B129"/>
    <mergeCell ref="C127:C129"/>
    <mergeCell ref="D127:D129"/>
    <mergeCell ref="E127:E129"/>
    <mergeCell ref="F127:F129"/>
    <mergeCell ref="G120:G121"/>
    <mergeCell ref="H120:H121"/>
    <mergeCell ref="I120:I121"/>
    <mergeCell ref="J120:J121"/>
    <mergeCell ref="A123:A124"/>
    <mergeCell ref="B123:B124"/>
    <mergeCell ref="C123:C124"/>
    <mergeCell ref="D123:D124"/>
    <mergeCell ref="E123:E124"/>
    <mergeCell ref="F123:F124"/>
    <mergeCell ref="A120:A121"/>
    <mergeCell ref="B120:B121"/>
    <mergeCell ref="C120:C121"/>
    <mergeCell ref="D120:D121"/>
    <mergeCell ref="E120:E121"/>
    <mergeCell ref="F120:F121"/>
    <mergeCell ref="G99:G101"/>
    <mergeCell ref="H99:H101"/>
    <mergeCell ref="I99:I101"/>
    <mergeCell ref="J99:J101"/>
    <mergeCell ref="A102:A107"/>
    <mergeCell ref="B102:B107"/>
    <mergeCell ref="G91:G94"/>
    <mergeCell ref="H91:H94"/>
    <mergeCell ref="I91:I94"/>
    <mergeCell ref="J91:J94"/>
    <mergeCell ref="A99:A101"/>
    <mergeCell ref="B99:B101"/>
    <mergeCell ref="C99:C101"/>
    <mergeCell ref="D99:D101"/>
    <mergeCell ref="E99:E101"/>
    <mergeCell ref="F99:F101"/>
    <mergeCell ref="A91:A94"/>
    <mergeCell ref="B91:B94"/>
    <mergeCell ref="C91:C94"/>
    <mergeCell ref="D91:D94"/>
    <mergeCell ref="E91:E94"/>
    <mergeCell ref="F91:F94"/>
    <mergeCell ref="G76:G84"/>
    <mergeCell ref="H76:H84"/>
    <mergeCell ref="I76:I84"/>
    <mergeCell ref="J76:J84"/>
    <mergeCell ref="A85:A90"/>
    <mergeCell ref="B85:B90"/>
    <mergeCell ref="G62:G74"/>
    <mergeCell ref="H62:H74"/>
    <mergeCell ref="I62:I74"/>
    <mergeCell ref="J62:J74"/>
    <mergeCell ref="A76:A84"/>
    <mergeCell ref="B76:B84"/>
    <mergeCell ref="C76:C84"/>
    <mergeCell ref="D76:D84"/>
    <mergeCell ref="E76:E84"/>
    <mergeCell ref="F76:F84"/>
    <mergeCell ref="I58:I59"/>
    <mergeCell ref="J58:J59"/>
    <mergeCell ref="A60:A61"/>
    <mergeCell ref="B60:B61"/>
    <mergeCell ref="A62:A74"/>
    <mergeCell ref="B62:B74"/>
    <mergeCell ref="C62:C74"/>
    <mergeCell ref="D62:D74"/>
    <mergeCell ref="E62:E74"/>
    <mergeCell ref="F62:F74"/>
    <mergeCell ref="I49:I51"/>
    <mergeCell ref="J49:J51"/>
    <mergeCell ref="A56:A59"/>
    <mergeCell ref="B56:B59"/>
    <mergeCell ref="C58:C59"/>
    <mergeCell ref="D58:D59"/>
    <mergeCell ref="E58:E59"/>
    <mergeCell ref="F58:F59"/>
    <mergeCell ref="G58:G59"/>
    <mergeCell ref="H58:H59"/>
    <mergeCell ref="C49:C51"/>
    <mergeCell ref="D49:D51"/>
    <mergeCell ref="E49:E51"/>
    <mergeCell ref="F49:F51"/>
    <mergeCell ref="G49:G51"/>
    <mergeCell ref="H49:H51"/>
    <mergeCell ref="A34:A40"/>
    <mergeCell ref="B34:B40"/>
    <mergeCell ref="A44:A48"/>
    <mergeCell ref="B44:B48"/>
    <mergeCell ref="A49:A51"/>
    <mergeCell ref="B49:B51"/>
    <mergeCell ref="F17:F20"/>
    <mergeCell ref="J17:J20"/>
    <mergeCell ref="A22:J22"/>
    <mergeCell ref="J23:J24"/>
    <mergeCell ref="A24:A30"/>
    <mergeCell ref="B24:B30"/>
    <mergeCell ref="F5:F6"/>
    <mergeCell ref="G5:G6"/>
    <mergeCell ref="H5:H6"/>
    <mergeCell ref="I5:I6"/>
    <mergeCell ref="A8:J8"/>
    <mergeCell ref="A17:A20"/>
    <mergeCell ref="B17:B20"/>
    <mergeCell ref="C17:C20"/>
    <mergeCell ref="D17:D20"/>
    <mergeCell ref="E17:E20"/>
    <mergeCell ref="A1:J2"/>
    <mergeCell ref="A3:J3"/>
    <mergeCell ref="A4:A6"/>
    <mergeCell ref="B4:B6"/>
    <mergeCell ref="C4:C6"/>
    <mergeCell ref="D4:D6"/>
    <mergeCell ref="E4:F4"/>
    <mergeCell ref="G4:I4"/>
    <mergeCell ref="J4:J6"/>
    <mergeCell ref="E5:E6"/>
  </mergeCells>
  <pageMargins left="0.82677165354330717" right="0.39370078740157483" top="0.55118110236220474" bottom="0.35433070866141736" header="0.31496062992125984" footer="0.31496062992125984"/>
  <pageSetup paperSize="9" scale="1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N77"/>
  <sheetViews>
    <sheetView view="pageBreakPreview" zoomScale="85" zoomScaleNormal="85" zoomScaleSheetLayoutView="85" workbookViewId="0">
      <selection activeCell="D18" sqref="D18"/>
    </sheetView>
  </sheetViews>
  <sheetFormatPr defaultColWidth="8.85546875" defaultRowHeight="15" x14ac:dyDescent="0.25"/>
  <cols>
    <col min="1" max="1" width="7.7109375" style="364" customWidth="1"/>
    <col min="2" max="2" width="41.7109375" style="68" customWidth="1"/>
    <col min="3" max="3" width="19.85546875" style="68" customWidth="1"/>
    <col min="4" max="4" width="20.42578125" style="68" customWidth="1"/>
    <col min="5" max="5" width="13.5703125" style="68" customWidth="1"/>
    <col min="6" max="6" width="14.28515625" style="68" customWidth="1"/>
    <col min="7" max="7" width="23.5703125" style="68" customWidth="1"/>
    <col min="8" max="10" width="8.85546875" style="68" customWidth="1"/>
    <col min="11" max="11" width="8.7109375" style="68" customWidth="1"/>
    <col min="12" max="12" width="25.42578125" style="68" customWidth="1"/>
    <col min="13" max="13" width="12.28515625" style="68" customWidth="1"/>
    <col min="14" max="16384" width="8.85546875" style="68"/>
  </cols>
  <sheetData>
    <row r="1" spans="1:13" ht="24" customHeight="1" x14ac:dyDescent="0.3">
      <c r="A1" s="282"/>
      <c r="B1" s="282"/>
      <c r="C1" s="282"/>
      <c r="D1" s="282"/>
      <c r="F1" s="283"/>
      <c r="G1" s="283"/>
      <c r="H1" s="283"/>
      <c r="I1" s="283"/>
      <c r="J1" s="283"/>
      <c r="K1" s="283"/>
      <c r="L1" s="283"/>
      <c r="M1" s="282" t="s">
        <v>313</v>
      </c>
    </row>
    <row r="2" spans="1:13" ht="19.899999999999999" customHeight="1" x14ac:dyDescent="0.3">
      <c r="A2" s="284"/>
      <c r="B2" s="284"/>
      <c r="C2" s="284"/>
      <c r="D2" s="284"/>
      <c r="F2" s="283"/>
      <c r="G2" s="285"/>
      <c r="H2" s="285"/>
      <c r="I2" s="285"/>
      <c r="J2" s="285"/>
      <c r="K2" s="283"/>
      <c r="L2" s="283"/>
      <c r="M2" s="284" t="s">
        <v>314</v>
      </c>
    </row>
    <row r="3" spans="1:13" ht="34.9" customHeight="1" x14ac:dyDescent="0.3">
      <c r="A3" s="284"/>
      <c r="B3" s="284"/>
      <c r="C3" s="284"/>
      <c r="D3" s="284"/>
      <c r="F3" s="283"/>
      <c r="G3" s="285"/>
      <c r="H3" s="285"/>
      <c r="I3" s="285"/>
      <c r="J3" s="285"/>
      <c r="K3" s="283"/>
      <c r="L3" s="283"/>
      <c r="M3" s="284" t="s">
        <v>315</v>
      </c>
    </row>
    <row r="4" spans="1:13" ht="27.6" customHeight="1" x14ac:dyDescent="0.3">
      <c r="A4" s="284"/>
      <c r="B4" s="284"/>
      <c r="C4" s="284"/>
      <c r="D4" s="284"/>
      <c r="F4" s="283"/>
      <c r="G4" s="285"/>
      <c r="H4" s="285"/>
      <c r="I4" s="285"/>
      <c r="J4" s="285"/>
      <c r="K4" s="283"/>
      <c r="L4" s="283"/>
      <c r="M4" s="284" t="s">
        <v>316</v>
      </c>
    </row>
    <row r="5" spans="1:13" ht="18" hidden="1" customHeight="1" x14ac:dyDescent="0.3">
      <c r="A5" s="286"/>
      <c r="B5" s="286"/>
      <c r="F5" s="283"/>
      <c r="G5" s="283"/>
      <c r="H5" s="283"/>
      <c r="I5" s="283"/>
      <c r="J5" s="283"/>
      <c r="K5" s="283"/>
      <c r="L5" s="283"/>
      <c r="M5" s="282" t="s">
        <v>313</v>
      </c>
    </row>
    <row r="6" spans="1:13" ht="25.9" hidden="1" customHeight="1" x14ac:dyDescent="0.3">
      <c r="A6" s="287"/>
      <c r="B6" s="287"/>
      <c r="F6" s="283"/>
      <c r="G6" s="285"/>
      <c r="H6" s="285"/>
      <c r="I6" s="285"/>
      <c r="J6" s="285"/>
      <c r="K6" s="283"/>
      <c r="L6" s="283"/>
      <c r="M6" s="284" t="s">
        <v>317</v>
      </c>
    </row>
    <row r="7" spans="1:13" ht="34.15" customHeight="1" x14ac:dyDescent="0.3">
      <c r="A7" s="288" t="s">
        <v>318</v>
      </c>
      <c r="B7" s="288"/>
      <c r="C7" s="289"/>
      <c r="D7" s="289"/>
      <c r="E7" s="289"/>
      <c r="F7" s="290"/>
      <c r="G7" s="290"/>
      <c r="H7" s="290"/>
      <c r="I7" s="290"/>
      <c r="J7" s="290"/>
      <c r="K7" s="288"/>
      <c r="L7" s="291"/>
      <c r="M7" s="291"/>
    </row>
    <row r="8" spans="1:13" ht="23.45" customHeight="1" x14ac:dyDescent="0.25">
      <c r="A8" s="290" t="s">
        <v>319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</row>
    <row r="9" spans="1:13" ht="79.5" customHeight="1" x14ac:dyDescent="0.25">
      <c r="A9" s="292" t="s">
        <v>0</v>
      </c>
      <c r="B9" s="292" t="s">
        <v>105</v>
      </c>
      <c r="C9" s="292" t="s">
        <v>30</v>
      </c>
      <c r="D9" s="293" t="s">
        <v>320</v>
      </c>
      <c r="E9" s="292" t="s">
        <v>3</v>
      </c>
      <c r="F9" s="292" t="s">
        <v>4</v>
      </c>
      <c r="G9" s="293" t="s">
        <v>5</v>
      </c>
      <c r="H9" s="292" t="s">
        <v>6</v>
      </c>
      <c r="I9" s="292"/>
      <c r="J9" s="292"/>
      <c r="K9" s="292"/>
      <c r="L9" s="292" t="s">
        <v>321</v>
      </c>
      <c r="M9" s="292"/>
    </row>
    <row r="10" spans="1:13" ht="14.45" customHeight="1" x14ac:dyDescent="0.25">
      <c r="A10" s="292"/>
      <c r="B10" s="292"/>
      <c r="C10" s="292"/>
      <c r="D10" s="294"/>
      <c r="E10" s="292"/>
      <c r="F10" s="292"/>
      <c r="G10" s="294"/>
      <c r="H10" s="292"/>
      <c r="I10" s="292"/>
      <c r="J10" s="292"/>
      <c r="K10" s="292"/>
      <c r="L10" s="292"/>
      <c r="M10" s="292"/>
    </row>
    <row r="11" spans="1:13" ht="24" x14ac:dyDescent="0.25">
      <c r="A11" s="292"/>
      <c r="B11" s="292"/>
      <c r="C11" s="292"/>
      <c r="D11" s="295"/>
      <c r="E11" s="292"/>
      <c r="F11" s="292"/>
      <c r="G11" s="295"/>
      <c r="H11" s="296">
        <v>1</v>
      </c>
      <c r="I11" s="296">
        <v>2</v>
      </c>
      <c r="J11" s="296">
        <v>3</v>
      </c>
      <c r="K11" s="296">
        <v>4</v>
      </c>
      <c r="L11" s="296" t="s">
        <v>322</v>
      </c>
      <c r="M11" s="296" t="s">
        <v>323</v>
      </c>
    </row>
    <row r="12" spans="1:13" x14ac:dyDescent="0.25">
      <c r="A12" s="297">
        <v>1</v>
      </c>
      <c r="B12" s="297">
        <v>2</v>
      </c>
      <c r="C12" s="297">
        <v>3</v>
      </c>
      <c r="D12" s="297">
        <v>4</v>
      </c>
      <c r="E12" s="297">
        <v>5</v>
      </c>
      <c r="F12" s="297">
        <v>6</v>
      </c>
      <c r="G12" s="297">
        <v>7</v>
      </c>
      <c r="H12" s="297">
        <v>8</v>
      </c>
      <c r="I12" s="297">
        <v>9</v>
      </c>
      <c r="J12" s="297">
        <v>10</v>
      </c>
      <c r="K12" s="297">
        <v>11</v>
      </c>
      <c r="L12" s="297">
        <v>12</v>
      </c>
      <c r="M12" s="297">
        <v>13</v>
      </c>
    </row>
    <row r="13" spans="1:13" ht="19.899999999999999" customHeight="1" x14ac:dyDescent="0.25">
      <c r="A13" s="298" t="s">
        <v>324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</row>
    <row r="14" spans="1:13" s="283" customFormat="1" ht="23.25" customHeight="1" x14ac:dyDescent="0.3">
      <c r="A14" s="301" t="s">
        <v>325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3"/>
    </row>
    <row r="15" spans="1:13" s="283" customFormat="1" ht="23.25" customHeight="1" x14ac:dyDescent="0.3">
      <c r="A15" s="304"/>
      <c r="B15" s="305" t="s">
        <v>326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7"/>
    </row>
    <row r="16" spans="1:13" s="283" customFormat="1" ht="23.25" customHeight="1" x14ac:dyDescent="0.3">
      <c r="A16" s="304"/>
      <c r="B16" s="305" t="s">
        <v>327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7"/>
    </row>
    <row r="17" spans="1:13" ht="73.5" customHeight="1" x14ac:dyDescent="0.25">
      <c r="A17" s="308" t="s">
        <v>39</v>
      </c>
      <c r="B17" s="309" t="s">
        <v>328</v>
      </c>
      <c r="C17" s="310" t="s">
        <v>329</v>
      </c>
      <c r="D17" s="310" t="s">
        <v>330</v>
      </c>
      <c r="E17" s="311" t="s">
        <v>331</v>
      </c>
      <c r="F17" s="310" t="s">
        <v>332</v>
      </c>
      <c r="G17" s="312">
        <f>7768.73684+7754.13245</f>
        <v>15522.869289999999</v>
      </c>
      <c r="H17" s="310" t="s">
        <v>21</v>
      </c>
      <c r="I17" s="310" t="s">
        <v>21</v>
      </c>
      <c r="J17" s="308"/>
      <c r="K17" s="310" t="s">
        <v>21</v>
      </c>
      <c r="L17" s="310" t="s">
        <v>333</v>
      </c>
      <c r="M17" s="313">
        <v>8</v>
      </c>
    </row>
    <row r="18" spans="1:13" ht="70.5" customHeight="1" x14ac:dyDescent="0.25">
      <c r="A18" s="308"/>
      <c r="B18" s="314" t="s">
        <v>334</v>
      </c>
      <c r="C18" s="310" t="s">
        <v>329</v>
      </c>
      <c r="D18" s="308" t="s">
        <v>12</v>
      </c>
      <c r="E18" s="308" t="s">
        <v>12</v>
      </c>
      <c r="F18" s="311">
        <v>45291</v>
      </c>
      <c r="G18" s="315" t="s">
        <v>12</v>
      </c>
      <c r="H18" s="310" t="s">
        <v>21</v>
      </c>
      <c r="I18" s="310" t="s">
        <v>21</v>
      </c>
      <c r="J18" s="308"/>
      <c r="K18" s="310" t="s">
        <v>21</v>
      </c>
      <c r="L18" s="313" t="s">
        <v>13</v>
      </c>
      <c r="M18" s="313" t="s">
        <v>13</v>
      </c>
    </row>
    <row r="19" spans="1:13" ht="139.5" customHeight="1" x14ac:dyDescent="0.25">
      <c r="A19" s="308" t="s">
        <v>14</v>
      </c>
      <c r="B19" s="309" t="s">
        <v>335</v>
      </c>
      <c r="C19" s="310" t="s">
        <v>329</v>
      </c>
      <c r="D19" s="310" t="s">
        <v>336</v>
      </c>
      <c r="E19" s="311">
        <v>44927</v>
      </c>
      <c r="F19" s="316">
        <v>45291</v>
      </c>
      <c r="G19" s="317">
        <f>G20</f>
        <v>2417.1</v>
      </c>
      <c r="H19" s="310" t="s">
        <v>21</v>
      </c>
      <c r="I19" s="310" t="s">
        <v>21</v>
      </c>
      <c r="J19" s="310" t="s">
        <v>21</v>
      </c>
      <c r="K19" s="310" t="s">
        <v>21</v>
      </c>
      <c r="L19" s="310" t="s">
        <v>337</v>
      </c>
      <c r="M19" s="313">
        <v>84.2</v>
      </c>
    </row>
    <row r="20" spans="1:13" ht="135.75" customHeight="1" x14ac:dyDescent="0.25">
      <c r="A20" s="318" t="s">
        <v>338</v>
      </c>
      <c r="B20" s="319" t="s">
        <v>339</v>
      </c>
      <c r="C20" s="310" t="s">
        <v>329</v>
      </c>
      <c r="D20" s="310" t="s">
        <v>336</v>
      </c>
      <c r="E20" s="311">
        <v>44927</v>
      </c>
      <c r="F20" s="316">
        <v>45291</v>
      </c>
      <c r="G20" s="317">
        <v>2417.1</v>
      </c>
      <c r="H20" s="310" t="s">
        <v>21</v>
      </c>
      <c r="I20" s="310" t="s">
        <v>21</v>
      </c>
      <c r="J20" s="310" t="s">
        <v>21</v>
      </c>
      <c r="K20" s="310" t="s">
        <v>21</v>
      </c>
      <c r="L20" s="313" t="s">
        <v>13</v>
      </c>
      <c r="M20" s="313" t="s">
        <v>13</v>
      </c>
    </row>
    <row r="21" spans="1:13" ht="146.1" customHeight="1" x14ac:dyDescent="0.25">
      <c r="A21" s="320"/>
      <c r="B21" s="314" t="s">
        <v>340</v>
      </c>
      <c r="C21" s="310" t="s">
        <v>329</v>
      </c>
      <c r="D21" s="310" t="s">
        <v>13</v>
      </c>
      <c r="E21" s="308" t="s">
        <v>12</v>
      </c>
      <c r="F21" s="316">
        <v>45291</v>
      </c>
      <c r="G21" s="308" t="s">
        <v>12</v>
      </c>
      <c r="H21" s="310" t="s">
        <v>21</v>
      </c>
      <c r="I21" s="310" t="s">
        <v>21</v>
      </c>
      <c r="J21" s="310" t="s">
        <v>21</v>
      </c>
      <c r="K21" s="310" t="s">
        <v>21</v>
      </c>
      <c r="L21" s="310" t="s">
        <v>13</v>
      </c>
      <c r="M21" s="313" t="s">
        <v>13</v>
      </c>
    </row>
    <row r="22" spans="1:13" ht="98.25" customHeight="1" x14ac:dyDescent="0.25">
      <c r="A22" s="320">
        <v>3</v>
      </c>
      <c r="B22" s="309" t="s">
        <v>341</v>
      </c>
      <c r="C22" s="308" t="s">
        <v>342</v>
      </c>
      <c r="D22" s="310" t="s">
        <v>343</v>
      </c>
      <c r="E22" s="316">
        <v>44927</v>
      </c>
      <c r="F22" s="316">
        <v>45291</v>
      </c>
      <c r="G22" s="321">
        <f>G23+G25</f>
        <v>71385.16042</v>
      </c>
      <c r="H22" s="310" t="s">
        <v>21</v>
      </c>
      <c r="I22" s="310" t="s">
        <v>21</v>
      </c>
      <c r="J22" s="310" t="s">
        <v>21</v>
      </c>
      <c r="K22" s="310" t="s">
        <v>21</v>
      </c>
      <c r="L22" s="310" t="s">
        <v>344</v>
      </c>
      <c r="M22" s="313">
        <v>7</v>
      </c>
    </row>
    <row r="23" spans="1:13" ht="103.5" customHeight="1" x14ac:dyDescent="0.25">
      <c r="A23" s="318" t="s">
        <v>345</v>
      </c>
      <c r="B23" s="309" t="s">
        <v>346</v>
      </c>
      <c r="C23" s="308" t="s">
        <v>342</v>
      </c>
      <c r="D23" s="310" t="s">
        <v>343</v>
      </c>
      <c r="E23" s="316">
        <v>44927</v>
      </c>
      <c r="F23" s="316">
        <v>45291</v>
      </c>
      <c r="G23" s="321">
        <v>31741.388419999999</v>
      </c>
      <c r="H23" s="310" t="s">
        <v>21</v>
      </c>
      <c r="I23" s="310" t="s">
        <v>21</v>
      </c>
      <c r="J23" s="308"/>
      <c r="K23" s="310" t="s">
        <v>21</v>
      </c>
      <c r="L23" s="313" t="s">
        <v>13</v>
      </c>
      <c r="M23" s="313" t="s">
        <v>13</v>
      </c>
    </row>
    <row r="24" spans="1:13" ht="84" x14ac:dyDescent="0.25">
      <c r="A24" s="318"/>
      <c r="B24" s="314" t="s">
        <v>347</v>
      </c>
      <c r="C24" s="308" t="s">
        <v>342</v>
      </c>
      <c r="D24" s="310" t="s">
        <v>13</v>
      </c>
      <c r="E24" s="308" t="s">
        <v>12</v>
      </c>
      <c r="F24" s="316">
        <v>45291</v>
      </c>
      <c r="G24" s="308" t="s">
        <v>12</v>
      </c>
      <c r="H24" s="310" t="s">
        <v>21</v>
      </c>
      <c r="I24" s="310" t="s">
        <v>21</v>
      </c>
      <c r="J24" s="308"/>
      <c r="K24" s="310" t="s">
        <v>21</v>
      </c>
      <c r="L24" s="322" t="s">
        <v>13</v>
      </c>
      <c r="M24" s="313" t="s">
        <v>13</v>
      </c>
    </row>
    <row r="25" spans="1:13" ht="132" x14ac:dyDescent="0.25">
      <c r="A25" s="318" t="s">
        <v>348</v>
      </c>
      <c r="B25" s="309" t="s">
        <v>349</v>
      </c>
      <c r="C25" s="308" t="s">
        <v>342</v>
      </c>
      <c r="D25" s="310" t="s">
        <v>350</v>
      </c>
      <c r="E25" s="316">
        <v>44927</v>
      </c>
      <c r="F25" s="316">
        <v>45291</v>
      </c>
      <c r="G25" s="321">
        <f>18423.98+11804.792+9415</f>
        <v>39643.771999999997</v>
      </c>
      <c r="H25" s="310" t="s">
        <v>21</v>
      </c>
      <c r="I25" s="310" t="s">
        <v>21</v>
      </c>
      <c r="J25" s="310" t="s">
        <v>21</v>
      </c>
      <c r="K25" s="310" t="s">
        <v>21</v>
      </c>
      <c r="L25" s="322" t="s">
        <v>13</v>
      </c>
      <c r="M25" s="313" t="s">
        <v>13</v>
      </c>
    </row>
    <row r="26" spans="1:13" ht="60" x14ac:dyDescent="0.25">
      <c r="A26" s="318"/>
      <c r="B26" s="323" t="s">
        <v>351</v>
      </c>
      <c r="C26" s="308" t="s">
        <v>342</v>
      </c>
      <c r="D26" s="310" t="s">
        <v>13</v>
      </c>
      <c r="E26" s="308" t="s">
        <v>12</v>
      </c>
      <c r="F26" s="316">
        <v>45291</v>
      </c>
      <c r="G26" s="308" t="s">
        <v>12</v>
      </c>
      <c r="H26" s="310" t="s">
        <v>21</v>
      </c>
      <c r="I26" s="310" t="s">
        <v>21</v>
      </c>
      <c r="J26" s="310" t="s">
        <v>21</v>
      </c>
      <c r="K26" s="310" t="s">
        <v>21</v>
      </c>
      <c r="L26" s="322" t="s">
        <v>13</v>
      </c>
      <c r="M26" s="313" t="s">
        <v>13</v>
      </c>
    </row>
    <row r="27" spans="1:13" ht="63" customHeight="1" x14ac:dyDescent="0.25">
      <c r="A27" s="318"/>
      <c r="B27" s="324" t="s">
        <v>352</v>
      </c>
      <c r="C27" s="308" t="s">
        <v>342</v>
      </c>
      <c r="D27" s="310" t="s">
        <v>13</v>
      </c>
      <c r="E27" s="308" t="s">
        <v>12</v>
      </c>
      <c r="F27" s="316">
        <v>45230</v>
      </c>
      <c r="G27" s="308" t="s">
        <v>12</v>
      </c>
      <c r="H27" s="308"/>
      <c r="I27" s="310" t="s">
        <v>21</v>
      </c>
      <c r="J27" s="310" t="s">
        <v>21</v>
      </c>
      <c r="K27" s="310" t="s">
        <v>21</v>
      </c>
      <c r="L27" s="322" t="s">
        <v>13</v>
      </c>
      <c r="M27" s="313" t="s">
        <v>13</v>
      </c>
    </row>
    <row r="28" spans="1:13" ht="83.25" hidden="1" customHeight="1" x14ac:dyDescent="0.25">
      <c r="A28" s="318" t="s">
        <v>132</v>
      </c>
      <c r="B28" s="325" t="s">
        <v>353</v>
      </c>
      <c r="C28" s="310" t="s">
        <v>329</v>
      </c>
      <c r="D28" s="310"/>
      <c r="E28" s="308" t="s">
        <v>354</v>
      </c>
      <c r="F28" s="308" t="s">
        <v>355</v>
      </c>
      <c r="G28" s="321"/>
      <c r="H28" s="308"/>
      <c r="I28" s="326"/>
      <c r="J28" s="310"/>
      <c r="K28" s="310"/>
      <c r="L28" s="310" t="s">
        <v>356</v>
      </c>
      <c r="M28" s="313">
        <v>27.8</v>
      </c>
    </row>
    <row r="29" spans="1:13" ht="83.25" hidden="1" customHeight="1" x14ac:dyDescent="0.25">
      <c r="A29" s="318"/>
      <c r="B29" s="324" t="s">
        <v>357</v>
      </c>
      <c r="C29" s="310" t="s">
        <v>329</v>
      </c>
      <c r="D29" s="310"/>
      <c r="E29" s="308" t="s">
        <v>13</v>
      </c>
      <c r="F29" s="308" t="s">
        <v>355</v>
      </c>
      <c r="G29" s="321"/>
      <c r="H29" s="308"/>
      <c r="I29" s="322" t="s">
        <v>21</v>
      </c>
      <c r="J29" s="310" t="s">
        <v>21</v>
      </c>
      <c r="K29" s="310"/>
      <c r="L29" s="322" t="s">
        <v>13</v>
      </c>
      <c r="M29" s="313" t="s">
        <v>13</v>
      </c>
    </row>
    <row r="30" spans="1:13" ht="83.25" hidden="1" customHeight="1" x14ac:dyDescent="0.25">
      <c r="A30" s="318" t="s">
        <v>137</v>
      </c>
      <c r="B30" s="325" t="s">
        <v>358</v>
      </c>
      <c r="C30" s="310" t="s">
        <v>329</v>
      </c>
      <c r="D30" s="310" t="s">
        <v>359</v>
      </c>
      <c r="E30" s="308" t="s">
        <v>13</v>
      </c>
      <c r="F30" s="308" t="s">
        <v>13</v>
      </c>
      <c r="G30" s="321"/>
      <c r="H30" s="308"/>
      <c r="I30" s="326"/>
      <c r="J30" s="310"/>
      <c r="K30" s="310"/>
      <c r="L30" s="310" t="s">
        <v>360</v>
      </c>
      <c r="M30" s="313">
        <v>27.8</v>
      </c>
    </row>
    <row r="31" spans="1:13" ht="39.950000000000003" hidden="1" customHeight="1" x14ac:dyDescent="0.25">
      <c r="A31" s="318"/>
      <c r="B31" s="324" t="s">
        <v>361</v>
      </c>
      <c r="C31" s="310" t="s">
        <v>329</v>
      </c>
      <c r="D31" s="310" t="s">
        <v>359</v>
      </c>
      <c r="E31" s="308" t="s">
        <v>12</v>
      </c>
      <c r="F31" s="308" t="s">
        <v>13</v>
      </c>
      <c r="G31" s="308" t="s">
        <v>12</v>
      </c>
      <c r="H31" s="308"/>
      <c r="I31" s="310"/>
      <c r="J31" s="310"/>
      <c r="K31" s="310"/>
      <c r="L31" s="326"/>
      <c r="M31" s="313"/>
    </row>
    <row r="32" spans="1:13" ht="83.25" hidden="1" customHeight="1" x14ac:dyDescent="0.25">
      <c r="A32" s="318" t="s">
        <v>235</v>
      </c>
      <c r="B32" s="325" t="s">
        <v>362</v>
      </c>
      <c r="C32" s="327" t="s">
        <v>363</v>
      </c>
      <c r="D32" s="328" t="s">
        <v>364</v>
      </c>
      <c r="E32" s="308" t="s">
        <v>13</v>
      </c>
      <c r="F32" s="308" t="s">
        <v>13</v>
      </c>
      <c r="G32" s="321" t="e">
        <f>#REF!+#REF!+#REF!</f>
        <v>#REF!</v>
      </c>
      <c r="H32" s="308"/>
      <c r="I32" s="326"/>
      <c r="J32" s="310"/>
      <c r="K32" s="310"/>
      <c r="L32" s="310" t="s">
        <v>365</v>
      </c>
      <c r="M32" s="313">
        <v>24</v>
      </c>
    </row>
    <row r="33" spans="1:14" ht="39.950000000000003" hidden="1" customHeight="1" x14ac:dyDescent="0.25">
      <c r="A33" s="318"/>
      <c r="B33" s="324" t="s">
        <v>366</v>
      </c>
      <c r="C33" s="308" t="s">
        <v>363</v>
      </c>
      <c r="D33" s="328" t="s">
        <v>364</v>
      </c>
      <c r="E33" s="308" t="s">
        <v>12</v>
      </c>
      <c r="F33" s="308" t="s">
        <v>13</v>
      </c>
      <c r="G33" s="308" t="s">
        <v>12</v>
      </c>
      <c r="H33" s="308"/>
      <c r="I33" s="310"/>
      <c r="J33" s="310"/>
      <c r="K33" s="310"/>
      <c r="L33" s="326"/>
      <c r="M33" s="313"/>
    </row>
    <row r="34" spans="1:14" ht="83.25" hidden="1" customHeight="1" x14ac:dyDescent="0.25">
      <c r="A34" s="318" t="s">
        <v>132</v>
      </c>
      <c r="B34" s="325" t="s">
        <v>367</v>
      </c>
      <c r="C34" s="310" t="s">
        <v>329</v>
      </c>
      <c r="D34" s="310" t="s">
        <v>359</v>
      </c>
      <c r="E34" s="308" t="s">
        <v>368</v>
      </c>
      <c r="F34" s="308" t="s">
        <v>369</v>
      </c>
      <c r="G34" s="321" t="e">
        <f>#REF!+#REF!+#REF!</f>
        <v>#REF!</v>
      </c>
      <c r="H34" s="308"/>
      <c r="I34" s="326"/>
      <c r="J34" s="310"/>
      <c r="K34" s="310"/>
      <c r="L34" s="310" t="s">
        <v>356</v>
      </c>
      <c r="M34" s="313">
        <v>27.8</v>
      </c>
    </row>
    <row r="35" spans="1:14" ht="83.25" hidden="1" customHeight="1" x14ac:dyDescent="0.25">
      <c r="A35" s="318"/>
      <c r="B35" s="325" t="s">
        <v>370</v>
      </c>
      <c r="C35" s="310" t="s">
        <v>329</v>
      </c>
      <c r="D35" s="310" t="s">
        <v>359</v>
      </c>
      <c r="E35" s="308" t="s">
        <v>368</v>
      </c>
      <c r="F35" s="308" t="s">
        <v>369</v>
      </c>
      <c r="G35" s="321" t="e">
        <f>G36</f>
        <v>#REF!</v>
      </c>
      <c r="H35" s="308"/>
      <c r="I35" s="326"/>
      <c r="J35" s="310"/>
      <c r="K35" s="310"/>
      <c r="L35" s="310" t="s">
        <v>371</v>
      </c>
      <c r="M35" s="313">
        <v>59.15</v>
      </c>
    </row>
    <row r="36" spans="1:14" ht="83.25" hidden="1" customHeight="1" x14ac:dyDescent="0.25">
      <c r="A36" s="318"/>
      <c r="B36" s="324" t="s">
        <v>372</v>
      </c>
      <c r="C36" s="310" t="s">
        <v>329</v>
      </c>
      <c r="D36" s="310" t="s">
        <v>359</v>
      </c>
      <c r="E36" s="308" t="s">
        <v>13</v>
      </c>
      <c r="F36" s="308" t="s">
        <v>369</v>
      </c>
      <c r="G36" s="321" t="e">
        <f>#REF!+#REF!+#REF!</f>
        <v>#REF!</v>
      </c>
      <c r="H36" s="308"/>
      <c r="I36" s="322" t="s">
        <v>21</v>
      </c>
      <c r="J36" s="310" t="s">
        <v>21</v>
      </c>
      <c r="K36" s="310"/>
      <c r="L36" s="322" t="s">
        <v>13</v>
      </c>
      <c r="M36" s="313" t="s">
        <v>13</v>
      </c>
    </row>
    <row r="37" spans="1:14" ht="103.5" customHeight="1" x14ac:dyDescent="0.25">
      <c r="A37" s="318" t="s">
        <v>373</v>
      </c>
      <c r="B37" s="309" t="s">
        <v>374</v>
      </c>
      <c r="C37" s="308" t="s">
        <v>342</v>
      </c>
      <c r="D37" s="310" t="s">
        <v>375</v>
      </c>
      <c r="E37" s="316">
        <v>45170</v>
      </c>
      <c r="F37" s="316">
        <v>45383</v>
      </c>
      <c r="G37" s="321">
        <v>18300</v>
      </c>
      <c r="H37" s="310"/>
      <c r="I37" s="310"/>
      <c r="J37" s="308" t="s">
        <v>21</v>
      </c>
      <c r="K37" s="310" t="s">
        <v>21</v>
      </c>
      <c r="L37" s="296" t="s">
        <v>376</v>
      </c>
      <c r="M37" s="313" t="s">
        <v>13</v>
      </c>
    </row>
    <row r="38" spans="1:14" ht="60" x14ac:dyDescent="0.25">
      <c r="A38" s="318"/>
      <c r="B38" s="314" t="s">
        <v>377</v>
      </c>
      <c r="C38" s="308" t="s">
        <v>342</v>
      </c>
      <c r="D38" s="310" t="s">
        <v>13</v>
      </c>
      <c r="E38" s="308" t="s">
        <v>12</v>
      </c>
      <c r="F38" s="316">
        <v>45383</v>
      </c>
      <c r="G38" s="308" t="s">
        <v>12</v>
      </c>
      <c r="H38" s="310"/>
      <c r="I38" s="310"/>
      <c r="J38" s="308" t="s">
        <v>21</v>
      </c>
      <c r="K38" s="310" t="s">
        <v>21</v>
      </c>
      <c r="L38" s="322" t="s">
        <v>13</v>
      </c>
      <c r="M38" s="313" t="s">
        <v>13</v>
      </c>
    </row>
    <row r="39" spans="1:14" s="332" customFormat="1" ht="24" customHeight="1" x14ac:dyDescent="0.3">
      <c r="A39" s="329"/>
      <c r="B39" s="330" t="s">
        <v>378</v>
      </c>
      <c r="C39" s="329" t="s">
        <v>12</v>
      </c>
      <c r="D39" s="329" t="s">
        <v>12</v>
      </c>
      <c r="E39" s="329" t="s">
        <v>12</v>
      </c>
      <c r="F39" s="329" t="s">
        <v>12</v>
      </c>
      <c r="G39" s="331">
        <f>G17+G19+G22+G37</f>
        <v>107625.12970999999</v>
      </c>
      <c r="H39" s="329" t="s">
        <v>12</v>
      </c>
      <c r="I39" s="329" t="s">
        <v>12</v>
      </c>
      <c r="J39" s="329" t="s">
        <v>12</v>
      </c>
      <c r="K39" s="329" t="s">
        <v>12</v>
      </c>
      <c r="L39" s="329" t="s">
        <v>12</v>
      </c>
      <c r="M39" s="329" t="s">
        <v>12</v>
      </c>
    </row>
    <row r="40" spans="1:14" ht="23.45" customHeight="1" x14ac:dyDescent="0.25">
      <c r="A40" s="333" t="s">
        <v>379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13"/>
    </row>
    <row r="41" spans="1:14" s="283" customFormat="1" ht="23.25" customHeight="1" x14ac:dyDescent="0.3">
      <c r="A41" s="301" t="s">
        <v>380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</row>
    <row r="42" spans="1:14" s="283" customFormat="1" ht="23.25" customHeight="1" x14ac:dyDescent="0.3">
      <c r="A42" s="304"/>
      <c r="B42" s="305" t="s">
        <v>326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7"/>
    </row>
    <row r="43" spans="1:14" s="283" customFormat="1" ht="23.25" customHeight="1" x14ac:dyDescent="0.3">
      <c r="A43" s="304"/>
      <c r="B43" s="305" t="s">
        <v>327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7"/>
    </row>
    <row r="44" spans="1:14" ht="112.5" customHeight="1" x14ac:dyDescent="0.25">
      <c r="A44" s="334">
        <v>4</v>
      </c>
      <c r="B44" s="335" t="s">
        <v>381</v>
      </c>
      <c r="C44" s="310" t="s">
        <v>329</v>
      </c>
      <c r="D44" s="310" t="s">
        <v>382</v>
      </c>
      <c r="E44" s="316">
        <v>44927</v>
      </c>
      <c r="F44" s="316">
        <v>45291</v>
      </c>
      <c r="G44" s="321">
        <f>G46+G49+G51</f>
        <v>9107.2999999999993</v>
      </c>
      <c r="H44" s="310" t="s">
        <v>21</v>
      </c>
      <c r="I44" s="310" t="s">
        <v>21</v>
      </c>
      <c r="J44" s="310" t="s">
        <v>21</v>
      </c>
      <c r="K44" s="310" t="s">
        <v>21</v>
      </c>
      <c r="L44" s="336" t="s">
        <v>383</v>
      </c>
      <c r="M44" s="337">
        <v>33</v>
      </c>
      <c r="N44" s="338"/>
    </row>
    <row r="45" spans="1:14" ht="48" customHeight="1" x14ac:dyDescent="0.25">
      <c r="A45" s="334"/>
      <c r="B45" s="339"/>
      <c r="C45" s="310" t="s">
        <v>384</v>
      </c>
      <c r="D45" s="328" t="s">
        <v>385</v>
      </c>
      <c r="E45" s="311">
        <v>45078</v>
      </c>
      <c r="F45" s="311">
        <v>45139</v>
      </c>
      <c r="G45" s="321">
        <f>G53</f>
        <v>250</v>
      </c>
      <c r="H45" s="310"/>
      <c r="I45" s="310" t="s">
        <v>21</v>
      </c>
      <c r="J45" s="310" t="s">
        <v>21</v>
      </c>
      <c r="K45" s="310"/>
      <c r="L45" s="340" t="s">
        <v>12</v>
      </c>
      <c r="M45" s="341" t="s">
        <v>12</v>
      </c>
    </row>
    <row r="46" spans="1:14" ht="108.95" customHeight="1" x14ac:dyDescent="0.25">
      <c r="A46" s="342" t="s">
        <v>386</v>
      </c>
      <c r="B46" s="343" t="s">
        <v>387</v>
      </c>
      <c r="C46" s="310" t="s">
        <v>329</v>
      </c>
      <c r="D46" s="310" t="s">
        <v>382</v>
      </c>
      <c r="E46" s="316">
        <v>45047</v>
      </c>
      <c r="F46" s="316">
        <v>45199</v>
      </c>
      <c r="G46" s="321">
        <v>6739.3</v>
      </c>
      <c r="H46" s="308"/>
      <c r="I46" s="310" t="s">
        <v>21</v>
      </c>
      <c r="J46" s="310" t="s">
        <v>21</v>
      </c>
      <c r="K46" s="308"/>
      <c r="L46" s="310" t="s">
        <v>13</v>
      </c>
      <c r="M46" s="313" t="s">
        <v>13</v>
      </c>
    </row>
    <row r="47" spans="1:14" ht="60.75" x14ac:dyDescent="0.25">
      <c r="A47" s="308"/>
      <c r="B47" s="314" t="s">
        <v>388</v>
      </c>
      <c r="C47" s="310" t="s">
        <v>329</v>
      </c>
      <c r="D47" s="310" t="s">
        <v>13</v>
      </c>
      <c r="E47" s="308" t="s">
        <v>12</v>
      </c>
      <c r="F47" s="316">
        <v>45199</v>
      </c>
      <c r="G47" s="308" t="s">
        <v>12</v>
      </c>
      <c r="H47" s="308"/>
      <c r="I47" s="310" t="s">
        <v>21</v>
      </c>
      <c r="J47" s="310" t="s">
        <v>21</v>
      </c>
      <c r="K47" s="308"/>
      <c r="L47" s="310" t="s">
        <v>13</v>
      </c>
      <c r="M47" s="313" t="s">
        <v>13</v>
      </c>
    </row>
    <row r="48" spans="1:14" ht="53.45" customHeight="1" x14ac:dyDescent="0.25">
      <c r="A48" s="308"/>
      <c r="B48" s="314" t="s">
        <v>389</v>
      </c>
      <c r="C48" s="310" t="s">
        <v>329</v>
      </c>
      <c r="D48" s="308" t="s">
        <v>12</v>
      </c>
      <c r="E48" s="308" t="s">
        <v>12</v>
      </c>
      <c r="F48" s="316">
        <v>45199</v>
      </c>
      <c r="G48" s="308" t="s">
        <v>12</v>
      </c>
      <c r="H48" s="308"/>
      <c r="I48" s="310" t="s">
        <v>21</v>
      </c>
      <c r="J48" s="310" t="s">
        <v>21</v>
      </c>
      <c r="K48" s="308"/>
      <c r="L48" s="310" t="s">
        <v>13</v>
      </c>
      <c r="M48" s="313" t="s">
        <v>13</v>
      </c>
    </row>
    <row r="49" spans="1:13" ht="37.15" customHeight="1" x14ac:dyDescent="0.25">
      <c r="A49" s="344" t="s">
        <v>390</v>
      </c>
      <c r="B49" s="343" t="s">
        <v>391</v>
      </c>
      <c r="C49" s="310" t="s">
        <v>329</v>
      </c>
      <c r="D49" s="310" t="s">
        <v>392</v>
      </c>
      <c r="E49" s="316">
        <v>44927</v>
      </c>
      <c r="F49" s="316">
        <v>45291</v>
      </c>
      <c r="G49" s="321">
        <v>1378</v>
      </c>
      <c r="H49" s="310" t="s">
        <v>21</v>
      </c>
      <c r="I49" s="310" t="s">
        <v>21</v>
      </c>
      <c r="J49" s="310" t="s">
        <v>21</v>
      </c>
      <c r="K49" s="310" t="s">
        <v>21</v>
      </c>
      <c r="L49" s="310" t="s">
        <v>13</v>
      </c>
      <c r="M49" s="313" t="s">
        <v>13</v>
      </c>
    </row>
    <row r="50" spans="1:13" ht="51" customHeight="1" x14ac:dyDescent="0.25">
      <c r="A50" s="308"/>
      <c r="B50" s="345" t="s">
        <v>393</v>
      </c>
      <c r="C50" s="310" t="s">
        <v>329</v>
      </c>
      <c r="D50" s="310" t="s">
        <v>13</v>
      </c>
      <c r="E50" s="308" t="s">
        <v>12</v>
      </c>
      <c r="F50" s="308" t="s">
        <v>13</v>
      </c>
      <c r="G50" s="308" t="s">
        <v>12</v>
      </c>
      <c r="H50" s="310" t="s">
        <v>21</v>
      </c>
      <c r="I50" s="310" t="s">
        <v>21</v>
      </c>
      <c r="J50" s="310" t="s">
        <v>21</v>
      </c>
      <c r="K50" s="310" t="s">
        <v>21</v>
      </c>
      <c r="L50" s="310" t="s">
        <v>13</v>
      </c>
      <c r="M50" s="313" t="s">
        <v>13</v>
      </c>
    </row>
    <row r="51" spans="1:13" ht="99" customHeight="1" x14ac:dyDescent="0.25">
      <c r="A51" s="308" t="s">
        <v>394</v>
      </c>
      <c r="B51" s="346" t="s">
        <v>395</v>
      </c>
      <c r="C51" s="310" t="s">
        <v>329</v>
      </c>
      <c r="D51" s="310" t="s">
        <v>396</v>
      </c>
      <c r="E51" s="316">
        <v>44927</v>
      </c>
      <c r="F51" s="316">
        <v>45291</v>
      </c>
      <c r="G51" s="321">
        <v>990</v>
      </c>
      <c r="H51" s="310" t="s">
        <v>21</v>
      </c>
      <c r="I51" s="310" t="s">
        <v>21</v>
      </c>
      <c r="J51" s="310" t="s">
        <v>21</v>
      </c>
      <c r="K51" s="310" t="s">
        <v>21</v>
      </c>
      <c r="L51" s="310" t="s">
        <v>13</v>
      </c>
      <c r="M51" s="313" t="s">
        <v>13</v>
      </c>
    </row>
    <row r="52" spans="1:13" ht="36" x14ac:dyDescent="0.25">
      <c r="A52" s="308"/>
      <c r="B52" s="314" t="s">
        <v>397</v>
      </c>
      <c r="C52" s="310" t="s">
        <v>329</v>
      </c>
      <c r="D52" s="310" t="s">
        <v>13</v>
      </c>
      <c r="E52" s="308" t="s">
        <v>12</v>
      </c>
      <c r="F52" s="316">
        <v>45291</v>
      </c>
      <c r="G52" s="308" t="s">
        <v>12</v>
      </c>
      <c r="H52" s="310" t="s">
        <v>21</v>
      </c>
      <c r="I52" s="310" t="s">
        <v>21</v>
      </c>
      <c r="J52" s="310" t="s">
        <v>21</v>
      </c>
      <c r="K52" s="310" t="s">
        <v>21</v>
      </c>
      <c r="L52" s="310" t="s">
        <v>13</v>
      </c>
      <c r="M52" s="313" t="s">
        <v>13</v>
      </c>
    </row>
    <row r="53" spans="1:13" ht="87.6" customHeight="1" x14ac:dyDescent="0.25">
      <c r="A53" s="318" t="s">
        <v>398</v>
      </c>
      <c r="B53" s="347" t="s">
        <v>399</v>
      </c>
      <c r="C53" s="310" t="s">
        <v>384</v>
      </c>
      <c r="D53" s="328" t="s">
        <v>400</v>
      </c>
      <c r="E53" s="311">
        <v>45078</v>
      </c>
      <c r="F53" s="311">
        <v>45139</v>
      </c>
      <c r="G53" s="321">
        <v>250</v>
      </c>
      <c r="H53" s="310"/>
      <c r="I53" s="310" t="s">
        <v>21</v>
      </c>
      <c r="J53" s="310" t="s">
        <v>21</v>
      </c>
      <c r="K53" s="310"/>
      <c r="L53" s="310" t="s">
        <v>13</v>
      </c>
      <c r="M53" s="313" t="s">
        <v>13</v>
      </c>
    </row>
    <row r="54" spans="1:13" ht="37.35" customHeight="1" x14ac:dyDescent="0.25">
      <c r="A54" s="308"/>
      <c r="B54" s="323" t="s">
        <v>401</v>
      </c>
      <c r="C54" s="310" t="s">
        <v>384</v>
      </c>
      <c r="D54" s="328" t="s">
        <v>12</v>
      </c>
      <c r="E54" s="308" t="s">
        <v>12</v>
      </c>
      <c r="F54" s="310" t="s">
        <v>13</v>
      </c>
      <c r="G54" s="308" t="s">
        <v>12</v>
      </c>
      <c r="H54" s="310"/>
      <c r="I54" s="310"/>
      <c r="J54" s="310"/>
      <c r="K54" s="310"/>
      <c r="L54" s="310" t="s">
        <v>13</v>
      </c>
      <c r="M54" s="313" t="s">
        <v>13</v>
      </c>
    </row>
    <row r="55" spans="1:13" ht="38.1" hidden="1" customHeight="1" x14ac:dyDescent="0.25">
      <c r="A55" s="308"/>
      <c r="B55" s="324" t="s">
        <v>402</v>
      </c>
      <c r="C55" s="310" t="s">
        <v>384</v>
      </c>
      <c r="D55" s="328"/>
      <c r="E55" s="308" t="s">
        <v>12</v>
      </c>
      <c r="F55" s="310" t="s">
        <v>13</v>
      </c>
      <c r="G55" s="308" t="s">
        <v>12</v>
      </c>
      <c r="H55" s="310"/>
      <c r="I55" s="310"/>
      <c r="J55" s="310"/>
      <c r="K55" s="310"/>
      <c r="L55" s="310" t="s">
        <v>13</v>
      </c>
      <c r="M55" s="313" t="s">
        <v>13</v>
      </c>
    </row>
    <row r="56" spans="1:13" ht="24.95" hidden="1" customHeight="1" x14ac:dyDescent="0.25">
      <c r="A56" s="308" t="s">
        <v>403</v>
      </c>
      <c r="B56" s="347" t="s">
        <v>404</v>
      </c>
      <c r="C56" s="308" t="s">
        <v>405</v>
      </c>
      <c r="D56" s="310"/>
      <c r="E56" s="310" t="s">
        <v>13</v>
      </c>
      <c r="F56" s="310" t="s">
        <v>13</v>
      </c>
      <c r="G56" s="321" t="e">
        <f>SUM(#REF!)</f>
        <v>#REF!</v>
      </c>
      <c r="H56" s="310"/>
      <c r="I56" s="310"/>
      <c r="J56" s="310"/>
      <c r="K56" s="310"/>
      <c r="L56" s="310" t="s">
        <v>13</v>
      </c>
      <c r="M56" s="313" t="s">
        <v>13</v>
      </c>
    </row>
    <row r="57" spans="1:13" ht="26.45" hidden="1" customHeight="1" x14ac:dyDescent="0.25">
      <c r="A57" s="308"/>
      <c r="B57" s="324" t="s">
        <v>406</v>
      </c>
      <c r="C57" s="308" t="s">
        <v>405</v>
      </c>
      <c r="D57" s="310"/>
      <c r="E57" s="308" t="s">
        <v>12</v>
      </c>
      <c r="F57" s="310" t="s">
        <v>13</v>
      </c>
      <c r="G57" s="308" t="s">
        <v>12</v>
      </c>
      <c r="H57" s="310"/>
      <c r="I57" s="310"/>
      <c r="J57" s="310" t="s">
        <v>21</v>
      </c>
      <c r="K57" s="310"/>
      <c r="L57" s="310" t="s">
        <v>13</v>
      </c>
      <c r="M57" s="313" t="s">
        <v>13</v>
      </c>
    </row>
    <row r="58" spans="1:13" ht="24.95" hidden="1" customHeight="1" x14ac:dyDescent="0.25">
      <c r="A58" s="308" t="s">
        <v>407</v>
      </c>
      <c r="B58" s="347" t="s">
        <v>408</v>
      </c>
      <c r="C58" s="310" t="s">
        <v>329</v>
      </c>
      <c r="D58" s="310"/>
      <c r="E58" s="310" t="s">
        <v>13</v>
      </c>
      <c r="F58" s="310" t="s">
        <v>13</v>
      </c>
      <c r="G58" s="321" t="e">
        <f>SUM(#REF!)</f>
        <v>#REF!</v>
      </c>
      <c r="H58" s="310"/>
      <c r="I58" s="310"/>
      <c r="J58" s="310"/>
      <c r="K58" s="310"/>
      <c r="L58" s="310" t="s">
        <v>13</v>
      </c>
      <c r="M58" s="313" t="s">
        <v>13</v>
      </c>
    </row>
    <row r="59" spans="1:13" ht="38.1" hidden="1" customHeight="1" x14ac:dyDescent="0.25">
      <c r="A59" s="308"/>
      <c r="B59" s="324" t="s">
        <v>409</v>
      </c>
      <c r="C59" s="310" t="s">
        <v>329</v>
      </c>
      <c r="D59" s="310"/>
      <c r="E59" s="348" t="s">
        <v>12</v>
      </c>
      <c r="F59" s="310" t="s">
        <v>13</v>
      </c>
      <c r="G59" s="308" t="s">
        <v>12</v>
      </c>
      <c r="H59" s="310"/>
      <c r="I59" s="310"/>
      <c r="J59" s="310" t="s">
        <v>21</v>
      </c>
      <c r="K59" s="310"/>
      <c r="L59" s="310" t="s">
        <v>13</v>
      </c>
      <c r="M59" s="313" t="s">
        <v>13</v>
      </c>
    </row>
    <row r="60" spans="1:13" ht="24.95" hidden="1" customHeight="1" x14ac:dyDescent="0.25">
      <c r="A60" s="308" t="s">
        <v>410</v>
      </c>
      <c r="B60" s="347" t="s">
        <v>411</v>
      </c>
      <c r="C60" s="308" t="s">
        <v>405</v>
      </c>
      <c r="D60" s="310"/>
      <c r="E60" s="310" t="s">
        <v>13</v>
      </c>
      <c r="F60" s="310" t="s">
        <v>13</v>
      </c>
      <c r="G60" s="321" t="e">
        <f>SUM(#REF!)</f>
        <v>#REF!</v>
      </c>
      <c r="H60" s="310"/>
      <c r="I60" s="310"/>
      <c r="J60" s="310"/>
      <c r="K60" s="310"/>
      <c r="L60" s="310" t="s">
        <v>13</v>
      </c>
      <c r="M60" s="313" t="s">
        <v>13</v>
      </c>
    </row>
    <row r="61" spans="1:13" ht="49.7" hidden="1" customHeight="1" x14ac:dyDescent="0.25">
      <c r="A61" s="308">
        <v>5</v>
      </c>
      <c r="B61" s="309" t="s">
        <v>412</v>
      </c>
      <c r="C61" s="308" t="s">
        <v>405</v>
      </c>
      <c r="D61" s="310"/>
      <c r="E61" s="308" t="s">
        <v>13</v>
      </c>
      <c r="F61" s="308" t="s">
        <v>13</v>
      </c>
      <c r="G61" s="321" t="e">
        <f>SUM(#REF!)</f>
        <v>#REF!</v>
      </c>
      <c r="H61" s="310"/>
      <c r="I61" s="310"/>
      <c r="J61" s="308"/>
      <c r="K61" s="308"/>
      <c r="L61" s="310" t="s">
        <v>413</v>
      </c>
      <c r="M61" s="313">
        <v>7.1</v>
      </c>
    </row>
    <row r="62" spans="1:13" ht="49.7" hidden="1" customHeight="1" x14ac:dyDescent="0.25">
      <c r="A62" s="320"/>
      <c r="B62" s="323" t="s">
        <v>414</v>
      </c>
      <c r="C62" s="308" t="s">
        <v>415</v>
      </c>
      <c r="D62" s="310"/>
      <c r="E62" s="308" t="s">
        <v>12</v>
      </c>
      <c r="F62" s="308" t="s">
        <v>13</v>
      </c>
      <c r="G62" s="308" t="s">
        <v>12</v>
      </c>
      <c r="H62" s="310" t="s">
        <v>21</v>
      </c>
      <c r="I62" s="310" t="s">
        <v>21</v>
      </c>
      <c r="J62" s="310" t="s">
        <v>21</v>
      </c>
      <c r="K62" s="310" t="s">
        <v>21</v>
      </c>
      <c r="L62" s="322" t="s">
        <v>13</v>
      </c>
      <c r="M62" s="313" t="s">
        <v>13</v>
      </c>
    </row>
    <row r="63" spans="1:13" ht="75.75" customHeight="1" x14ac:dyDescent="0.25">
      <c r="A63" s="308">
        <v>5</v>
      </c>
      <c r="B63" s="309" t="s">
        <v>416</v>
      </c>
      <c r="C63" s="308" t="s">
        <v>342</v>
      </c>
      <c r="D63" s="310" t="s">
        <v>417</v>
      </c>
      <c r="E63" s="316">
        <v>44927</v>
      </c>
      <c r="F63" s="316">
        <v>45291</v>
      </c>
      <c r="G63" s="321">
        <v>3930.9</v>
      </c>
      <c r="H63" s="310" t="s">
        <v>21</v>
      </c>
      <c r="I63" s="310" t="s">
        <v>21</v>
      </c>
      <c r="J63" s="310" t="s">
        <v>21</v>
      </c>
      <c r="K63" s="310" t="s">
        <v>21</v>
      </c>
      <c r="L63" s="349" t="s">
        <v>418</v>
      </c>
      <c r="M63" s="313">
        <v>2040</v>
      </c>
    </row>
    <row r="64" spans="1:13" ht="54" customHeight="1" x14ac:dyDescent="0.25">
      <c r="A64" s="320"/>
      <c r="B64" s="323" t="s">
        <v>419</v>
      </c>
      <c r="C64" s="308" t="s">
        <v>342</v>
      </c>
      <c r="D64" s="310" t="s">
        <v>13</v>
      </c>
      <c r="E64" s="308" t="s">
        <v>12</v>
      </c>
      <c r="F64" s="316">
        <v>45291</v>
      </c>
      <c r="G64" s="308" t="s">
        <v>12</v>
      </c>
      <c r="H64" s="310" t="s">
        <v>21</v>
      </c>
      <c r="I64" s="310" t="s">
        <v>21</v>
      </c>
      <c r="J64" s="310" t="s">
        <v>21</v>
      </c>
      <c r="K64" s="310" t="s">
        <v>21</v>
      </c>
      <c r="L64" s="322" t="s">
        <v>13</v>
      </c>
      <c r="M64" s="313" t="s">
        <v>13</v>
      </c>
    </row>
    <row r="65" spans="1:13" s="332" customFormat="1" ht="24.6" customHeight="1" x14ac:dyDescent="0.3">
      <c r="A65" s="329"/>
      <c r="B65" s="330" t="s">
        <v>420</v>
      </c>
      <c r="C65" s="329" t="s">
        <v>12</v>
      </c>
      <c r="D65" s="329" t="s">
        <v>12</v>
      </c>
      <c r="E65" s="329" t="s">
        <v>12</v>
      </c>
      <c r="F65" s="329" t="s">
        <v>12</v>
      </c>
      <c r="G65" s="350">
        <f>G44+G63+G53</f>
        <v>13288.199999999999</v>
      </c>
      <c r="H65" s="329" t="s">
        <v>12</v>
      </c>
      <c r="I65" s="329" t="s">
        <v>12</v>
      </c>
      <c r="J65" s="329" t="s">
        <v>12</v>
      </c>
      <c r="K65" s="329" t="s">
        <v>12</v>
      </c>
      <c r="L65" s="329" t="s">
        <v>12</v>
      </c>
      <c r="M65" s="329" t="s">
        <v>12</v>
      </c>
    </row>
    <row r="66" spans="1:13" s="332" customFormat="1" ht="24.6" customHeight="1" x14ac:dyDescent="0.3">
      <c r="A66" s="351"/>
      <c r="B66" s="352" t="s">
        <v>421</v>
      </c>
      <c r="C66" s="351" t="s">
        <v>12</v>
      </c>
      <c r="D66" s="351" t="s">
        <v>12</v>
      </c>
      <c r="E66" s="351" t="s">
        <v>12</v>
      </c>
      <c r="F66" s="351" t="s">
        <v>12</v>
      </c>
      <c r="G66" s="353">
        <f>G65+G39</f>
        <v>120913.32970999999</v>
      </c>
      <c r="H66" s="351" t="s">
        <v>12</v>
      </c>
      <c r="I66" s="351" t="s">
        <v>12</v>
      </c>
      <c r="J66" s="351" t="s">
        <v>12</v>
      </c>
      <c r="K66" s="351" t="s">
        <v>12</v>
      </c>
      <c r="L66" s="351" t="s">
        <v>12</v>
      </c>
      <c r="M66" s="351" t="s">
        <v>12</v>
      </c>
    </row>
    <row r="68" spans="1:13" ht="27.6" customHeight="1" x14ac:dyDescent="0.3">
      <c r="A68" s="354"/>
      <c r="B68" s="355" t="s">
        <v>422</v>
      </c>
      <c r="C68" s="283"/>
      <c r="D68" s="283"/>
      <c r="G68" s="356"/>
    </row>
    <row r="69" spans="1:13" ht="26.45" customHeight="1" x14ac:dyDescent="0.3">
      <c r="A69" s="354"/>
      <c r="B69" s="357" t="s">
        <v>423</v>
      </c>
      <c r="C69" s="357"/>
      <c r="D69" s="358"/>
      <c r="E69" s="359" t="s">
        <v>424</v>
      </c>
      <c r="F69" s="359"/>
    </row>
    <row r="70" spans="1:13" ht="16.149999999999999" customHeight="1" x14ac:dyDescent="0.3">
      <c r="A70" s="354"/>
      <c r="B70" s="360" t="s">
        <v>425</v>
      </c>
      <c r="C70" s="360"/>
      <c r="D70" s="283"/>
      <c r="E70" s="361"/>
      <c r="F70" s="361"/>
    </row>
    <row r="71" spans="1:13" ht="60" customHeight="1" x14ac:dyDescent="0.3">
      <c r="A71" s="354"/>
      <c r="B71" s="362" t="s">
        <v>426</v>
      </c>
      <c r="C71" s="362"/>
      <c r="D71" s="358"/>
      <c r="E71" s="359" t="s">
        <v>67</v>
      </c>
      <c r="F71" s="359"/>
    </row>
    <row r="72" spans="1:13" ht="26.45" customHeight="1" x14ac:dyDescent="0.3">
      <c r="A72" s="354"/>
      <c r="B72" s="360" t="s">
        <v>425</v>
      </c>
      <c r="C72" s="360"/>
      <c r="D72" s="283"/>
      <c r="E72" s="361"/>
      <c r="F72" s="361"/>
    </row>
    <row r="73" spans="1:13" ht="49.7" customHeight="1" x14ac:dyDescent="0.3">
      <c r="A73" s="354"/>
      <c r="B73" s="360" t="s">
        <v>427</v>
      </c>
      <c r="C73" s="360"/>
      <c r="D73" s="358"/>
      <c r="E73" s="359" t="s">
        <v>428</v>
      </c>
      <c r="F73" s="359"/>
    </row>
    <row r="74" spans="1:13" ht="22.7" customHeight="1" x14ac:dyDescent="0.3">
      <c r="A74" s="354"/>
      <c r="B74" s="360" t="s">
        <v>429</v>
      </c>
      <c r="C74" s="360"/>
      <c r="D74" s="363"/>
    </row>
    <row r="75" spans="1:13" x14ac:dyDescent="0.25">
      <c r="B75" s="365"/>
    </row>
    <row r="76" spans="1:13" x14ac:dyDescent="0.25">
      <c r="B76" s="365"/>
    </row>
    <row r="77" spans="1:13" x14ac:dyDescent="0.25">
      <c r="B77" s="365"/>
    </row>
  </sheetData>
  <mergeCells count="30">
    <mergeCell ref="B74:C74"/>
    <mergeCell ref="B70:C70"/>
    <mergeCell ref="B71:C71"/>
    <mergeCell ref="E71:F71"/>
    <mergeCell ref="B72:C72"/>
    <mergeCell ref="B73:C73"/>
    <mergeCell ref="E73:F73"/>
    <mergeCell ref="A41:M41"/>
    <mergeCell ref="B42:M42"/>
    <mergeCell ref="B43:M43"/>
    <mergeCell ref="A44:A45"/>
    <mergeCell ref="B44:B45"/>
    <mergeCell ref="B69:C69"/>
    <mergeCell ref="E69:F69"/>
    <mergeCell ref="L9:M10"/>
    <mergeCell ref="A13:M13"/>
    <mergeCell ref="A14:M14"/>
    <mergeCell ref="B15:M15"/>
    <mergeCell ref="B16:M16"/>
    <mergeCell ref="A40:L40"/>
    <mergeCell ref="A7:K7"/>
    <mergeCell ref="A8:K8"/>
    <mergeCell ref="A9:A11"/>
    <mergeCell ref="B9:B11"/>
    <mergeCell ref="C9:C11"/>
    <mergeCell ref="D9:D11"/>
    <mergeCell ref="E9:E11"/>
    <mergeCell ref="F9:F11"/>
    <mergeCell ref="G9:G11"/>
    <mergeCell ref="H9:K10"/>
  </mergeCells>
  <pageMargins left="0.70866141732283472" right="0.70866141732283472" top="0.74803149606299213" bottom="0.74803149606299213" header="0.31496062992125984" footer="0.31496062992125984"/>
  <pageSetup paperSize="9" scale="56" fitToHeight="4" orientation="landscape" r:id="rId1"/>
  <rowBreaks count="3" manualBreakCount="3">
    <brk id="21" max="15" man="1"/>
    <brk id="33" max="15" man="1"/>
    <brk id="5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23" zoomScale="90" zoomScaleNormal="90" workbookViewId="0">
      <selection activeCell="C27" sqref="C27"/>
    </sheetView>
  </sheetViews>
  <sheetFormatPr defaultRowHeight="18.75" x14ac:dyDescent="0.3"/>
  <cols>
    <col min="1" max="1" width="6.5703125" style="366" customWidth="1"/>
    <col min="2" max="2" width="53.42578125" style="283" customWidth="1"/>
    <col min="3" max="3" width="46.5703125" style="283" customWidth="1"/>
    <col min="4" max="4" width="31.85546875" style="283" customWidth="1"/>
    <col min="5" max="5" width="26.42578125" style="283" customWidth="1"/>
    <col min="6" max="6" width="33.28515625" style="283" customWidth="1"/>
    <col min="7" max="8" width="14.7109375" style="283" customWidth="1"/>
    <col min="9" max="9" width="14.28515625" style="367" customWidth="1"/>
    <col min="10" max="10" width="25.28515625" style="283" customWidth="1"/>
    <col min="11" max="16384" width="9.140625" style="283"/>
  </cols>
  <sheetData>
    <row r="1" spans="1:10" x14ac:dyDescent="0.3">
      <c r="J1" s="368" t="s">
        <v>430</v>
      </c>
    </row>
    <row r="2" spans="1:10" x14ac:dyDescent="0.3">
      <c r="B2" s="367"/>
      <c r="J2" s="368" t="s">
        <v>431</v>
      </c>
    </row>
    <row r="3" spans="1:10" x14ac:dyDescent="0.3">
      <c r="B3" s="367"/>
      <c r="J3" s="368" t="s">
        <v>432</v>
      </c>
    </row>
    <row r="4" spans="1:10" x14ac:dyDescent="0.3">
      <c r="B4" s="367"/>
      <c r="J4" s="368" t="s">
        <v>433</v>
      </c>
    </row>
    <row r="5" spans="1:10" x14ac:dyDescent="0.3">
      <c r="B5" s="367"/>
      <c r="J5" s="368" t="s">
        <v>434</v>
      </c>
    </row>
    <row r="6" spans="1:10" x14ac:dyDescent="0.3">
      <c r="J6" s="368" t="s">
        <v>435</v>
      </c>
    </row>
    <row r="8" spans="1:10" x14ac:dyDescent="0.3">
      <c r="B8" s="369" t="s">
        <v>436</v>
      </c>
      <c r="C8" s="369"/>
      <c r="D8" s="369"/>
      <c r="E8" s="369"/>
      <c r="F8" s="369"/>
      <c r="G8" s="369"/>
      <c r="H8" s="369"/>
      <c r="I8" s="369"/>
      <c r="J8" s="369"/>
    </row>
    <row r="9" spans="1:10" x14ac:dyDescent="0.3">
      <c r="B9" s="369" t="s">
        <v>437</v>
      </c>
      <c r="C9" s="369"/>
      <c r="D9" s="369"/>
      <c r="E9" s="369"/>
      <c r="F9" s="369"/>
      <c r="G9" s="369"/>
      <c r="H9" s="369"/>
      <c r="I9" s="369"/>
      <c r="J9" s="369"/>
    </row>
    <row r="10" spans="1:10" x14ac:dyDescent="0.3">
      <c r="B10" s="369" t="s">
        <v>438</v>
      </c>
      <c r="C10" s="369"/>
      <c r="D10" s="369"/>
      <c r="E10" s="369"/>
      <c r="F10" s="369"/>
      <c r="G10" s="369"/>
      <c r="H10" s="369"/>
      <c r="I10" s="369"/>
      <c r="J10" s="369"/>
    </row>
    <row r="11" spans="1:10" x14ac:dyDescent="0.3">
      <c r="B11" s="369" t="s">
        <v>439</v>
      </c>
      <c r="C11" s="369"/>
      <c r="D11" s="369"/>
      <c r="E11" s="369"/>
      <c r="F11" s="369"/>
      <c r="G11" s="369"/>
      <c r="H11" s="369"/>
      <c r="I11" s="369"/>
      <c r="J11" s="369"/>
    </row>
    <row r="12" spans="1:10" ht="19.5" thickBot="1" x14ac:dyDescent="0.35">
      <c r="B12" s="370" t="s">
        <v>440</v>
      </c>
      <c r="C12" s="370"/>
      <c r="D12" s="370"/>
      <c r="E12" s="370"/>
      <c r="F12" s="370"/>
      <c r="G12" s="370"/>
      <c r="H12" s="370"/>
      <c r="I12" s="370"/>
      <c r="J12" s="370"/>
    </row>
    <row r="13" spans="1:10" ht="87.75" customHeight="1" thickBot="1" x14ac:dyDescent="0.35">
      <c r="A13" s="371" t="s">
        <v>441</v>
      </c>
      <c r="B13" s="372" t="s">
        <v>442</v>
      </c>
      <c r="C13" s="371" t="s">
        <v>30</v>
      </c>
      <c r="D13" s="371" t="s">
        <v>443</v>
      </c>
      <c r="E13" s="373" t="s">
        <v>107</v>
      </c>
      <c r="F13" s="374"/>
      <c r="G13" s="373" t="s">
        <v>108</v>
      </c>
      <c r="H13" s="375"/>
      <c r="I13" s="374"/>
      <c r="J13" s="371" t="s">
        <v>24</v>
      </c>
    </row>
    <row r="14" spans="1:10" ht="97.5" customHeight="1" thickBot="1" x14ac:dyDescent="0.35">
      <c r="A14" s="376"/>
      <c r="B14" s="377"/>
      <c r="C14" s="378"/>
      <c r="D14" s="378"/>
      <c r="E14" s="379" t="s">
        <v>109</v>
      </c>
      <c r="F14" s="379" t="s">
        <v>110</v>
      </c>
      <c r="G14" s="379" t="s">
        <v>444</v>
      </c>
      <c r="H14" s="379" t="s">
        <v>445</v>
      </c>
      <c r="I14" s="379" t="s">
        <v>446</v>
      </c>
      <c r="J14" s="378"/>
    </row>
    <row r="15" spans="1:10" ht="19.5" thickBot="1" x14ac:dyDescent="0.35">
      <c r="A15" s="380">
        <v>1</v>
      </c>
      <c r="B15" s="379">
        <v>2</v>
      </c>
      <c r="C15" s="379">
        <v>3</v>
      </c>
      <c r="D15" s="379">
        <v>4</v>
      </c>
      <c r="E15" s="379">
        <v>5</v>
      </c>
      <c r="F15" s="379">
        <v>6</v>
      </c>
      <c r="G15" s="379">
        <v>7</v>
      </c>
      <c r="H15" s="380">
        <v>8</v>
      </c>
      <c r="I15" s="367">
        <v>9</v>
      </c>
      <c r="J15" s="381">
        <v>10</v>
      </c>
    </row>
    <row r="16" spans="1:10" ht="19.5" thickBot="1" x14ac:dyDescent="0.35">
      <c r="A16" s="382"/>
      <c r="B16" s="383" t="s">
        <v>447</v>
      </c>
      <c r="C16" s="383"/>
      <c r="D16" s="383"/>
      <c r="E16" s="383"/>
      <c r="F16" s="383"/>
      <c r="G16" s="383"/>
      <c r="H16" s="383"/>
      <c r="I16" s="383"/>
      <c r="J16" s="384"/>
    </row>
    <row r="17" spans="1:12" ht="63.75" customHeight="1" thickBot="1" x14ac:dyDescent="0.35">
      <c r="A17" s="385" t="s">
        <v>39</v>
      </c>
      <c r="B17" s="386" t="s">
        <v>448</v>
      </c>
      <c r="C17" s="387" t="s">
        <v>449</v>
      </c>
      <c r="D17" s="379" t="s">
        <v>13</v>
      </c>
      <c r="E17" s="379" t="s">
        <v>13</v>
      </c>
      <c r="F17" s="379" t="s">
        <v>13</v>
      </c>
      <c r="G17" s="388"/>
      <c r="H17" s="389">
        <v>151.29300000000001</v>
      </c>
      <c r="I17" s="390">
        <v>37.799999999999997</v>
      </c>
      <c r="J17" s="379" t="s">
        <v>13</v>
      </c>
    </row>
    <row r="18" spans="1:12" ht="60" customHeight="1" thickBot="1" x14ac:dyDescent="0.35">
      <c r="A18" s="391" t="s">
        <v>450</v>
      </c>
      <c r="B18" s="386" t="s">
        <v>451</v>
      </c>
      <c r="C18" s="387" t="s">
        <v>449</v>
      </c>
      <c r="D18" s="387" t="s">
        <v>78</v>
      </c>
      <c r="E18" s="392" t="s">
        <v>452</v>
      </c>
      <c r="F18" s="392" t="s">
        <v>453</v>
      </c>
      <c r="G18" s="388"/>
      <c r="H18" s="389">
        <v>151.29300000000001</v>
      </c>
      <c r="I18" s="390">
        <v>37.799999999999997</v>
      </c>
      <c r="J18" s="387"/>
    </row>
    <row r="19" spans="1:12" ht="75.75" thickBot="1" x14ac:dyDescent="0.35">
      <c r="A19" s="385"/>
      <c r="B19" s="393" t="s">
        <v>454</v>
      </c>
      <c r="C19" s="387" t="s">
        <v>449</v>
      </c>
      <c r="D19" s="387" t="s">
        <v>78</v>
      </c>
      <c r="E19" s="392" t="s">
        <v>452</v>
      </c>
      <c r="F19" s="392" t="s">
        <v>453</v>
      </c>
      <c r="G19" s="379" t="s">
        <v>13</v>
      </c>
      <c r="H19" s="379" t="s">
        <v>13</v>
      </c>
      <c r="I19" s="379" t="s">
        <v>13</v>
      </c>
      <c r="J19" s="387"/>
    </row>
    <row r="20" spans="1:12" ht="75.75" thickBot="1" x14ac:dyDescent="0.35">
      <c r="A20" s="382" t="s">
        <v>14</v>
      </c>
      <c r="B20" s="386" t="s">
        <v>455</v>
      </c>
      <c r="C20" s="387" t="s">
        <v>456</v>
      </c>
      <c r="D20" s="387" t="s">
        <v>263</v>
      </c>
      <c r="E20" s="379" t="s">
        <v>13</v>
      </c>
      <c r="F20" s="379" t="s">
        <v>13</v>
      </c>
      <c r="G20" s="388" t="s">
        <v>457</v>
      </c>
      <c r="H20" s="389">
        <v>387.36399999999998</v>
      </c>
      <c r="I20" s="390">
        <v>0</v>
      </c>
      <c r="J20" s="379" t="s">
        <v>13</v>
      </c>
    </row>
    <row r="21" spans="1:12" ht="158.25" customHeight="1" thickBot="1" x14ac:dyDescent="0.35">
      <c r="A21" s="385" t="s">
        <v>458</v>
      </c>
      <c r="B21" s="386" t="s">
        <v>459</v>
      </c>
      <c r="C21" s="387" t="s">
        <v>456</v>
      </c>
      <c r="D21" s="387" t="s">
        <v>263</v>
      </c>
      <c r="E21" s="392" t="s">
        <v>460</v>
      </c>
      <c r="F21" s="392" t="s">
        <v>461</v>
      </c>
      <c r="G21" s="388" t="s">
        <v>462</v>
      </c>
      <c r="H21" s="389">
        <v>387.36399999999998</v>
      </c>
      <c r="I21" s="390">
        <v>0</v>
      </c>
      <c r="J21" s="387" t="s">
        <v>463</v>
      </c>
    </row>
    <row r="22" spans="1:12" ht="160.5" customHeight="1" thickBot="1" x14ac:dyDescent="0.35">
      <c r="A22" s="382"/>
      <c r="B22" s="393" t="s">
        <v>464</v>
      </c>
      <c r="C22" s="387" t="s">
        <v>456</v>
      </c>
      <c r="D22" s="387" t="s">
        <v>263</v>
      </c>
      <c r="E22" s="392" t="s">
        <v>460</v>
      </c>
      <c r="F22" s="392" t="s">
        <v>461</v>
      </c>
      <c r="G22" s="379" t="s">
        <v>13</v>
      </c>
      <c r="H22" s="379" t="s">
        <v>13</v>
      </c>
      <c r="I22" s="379" t="s">
        <v>13</v>
      </c>
      <c r="J22" s="387"/>
    </row>
    <row r="23" spans="1:12" ht="57" thickBot="1" x14ac:dyDescent="0.35">
      <c r="A23" s="382" t="s">
        <v>59</v>
      </c>
      <c r="B23" s="386" t="s">
        <v>465</v>
      </c>
      <c r="C23" s="387" t="s">
        <v>466</v>
      </c>
      <c r="D23" s="387" t="s">
        <v>467</v>
      </c>
      <c r="E23" s="379" t="s">
        <v>13</v>
      </c>
      <c r="F23" s="379" t="s">
        <v>13</v>
      </c>
      <c r="G23" s="388" t="s">
        <v>468</v>
      </c>
      <c r="H23" s="389">
        <v>1467.0619999999999</v>
      </c>
      <c r="I23" s="390">
        <v>0</v>
      </c>
      <c r="J23" s="379" t="s">
        <v>13</v>
      </c>
    </row>
    <row r="24" spans="1:12" ht="214.5" customHeight="1" thickBot="1" x14ac:dyDescent="0.35">
      <c r="A24" s="385" t="s">
        <v>469</v>
      </c>
      <c r="B24" s="386" t="s">
        <v>470</v>
      </c>
      <c r="C24" s="387" t="s">
        <v>466</v>
      </c>
      <c r="D24" s="387" t="s">
        <v>467</v>
      </c>
      <c r="E24" s="392" t="s">
        <v>471</v>
      </c>
      <c r="F24" s="392" t="s">
        <v>472</v>
      </c>
      <c r="G24" s="388" t="s">
        <v>473</v>
      </c>
      <c r="H24" s="389">
        <v>1467.0619999999999</v>
      </c>
      <c r="I24" s="390">
        <v>0</v>
      </c>
      <c r="J24" s="387"/>
    </row>
    <row r="25" spans="1:12" ht="141" customHeight="1" thickBot="1" x14ac:dyDescent="0.35">
      <c r="A25" s="382"/>
      <c r="B25" s="393" t="s">
        <v>474</v>
      </c>
      <c r="C25" s="387" t="s">
        <v>466</v>
      </c>
      <c r="D25" s="387" t="s">
        <v>467</v>
      </c>
      <c r="E25" s="392" t="s">
        <v>471</v>
      </c>
      <c r="F25" s="392" t="s">
        <v>475</v>
      </c>
      <c r="G25" s="379" t="s">
        <v>13</v>
      </c>
      <c r="H25" s="379" t="s">
        <v>13</v>
      </c>
      <c r="I25" s="379" t="s">
        <v>13</v>
      </c>
      <c r="J25" s="387"/>
    </row>
    <row r="26" spans="1:12" ht="19.5" thickBot="1" x14ac:dyDescent="0.35">
      <c r="A26" s="385"/>
      <c r="B26" s="383" t="s">
        <v>476</v>
      </c>
      <c r="C26" s="383"/>
      <c r="D26" s="383"/>
      <c r="E26" s="383"/>
      <c r="F26" s="383"/>
      <c r="G26" s="383"/>
      <c r="H26" s="383"/>
      <c r="I26" s="383"/>
      <c r="J26" s="384"/>
    </row>
    <row r="27" spans="1:12" ht="75.75" thickBot="1" x14ac:dyDescent="0.35">
      <c r="A27" s="382">
        <v>4</v>
      </c>
      <c r="B27" s="386" t="s">
        <v>477</v>
      </c>
      <c r="C27" s="387" t="s">
        <v>449</v>
      </c>
      <c r="D27" s="387" t="s">
        <v>467</v>
      </c>
      <c r="E27" s="379" t="s">
        <v>13</v>
      </c>
      <c r="F27" s="379" t="s">
        <v>13</v>
      </c>
      <c r="G27" s="388" t="s">
        <v>478</v>
      </c>
      <c r="H27" s="389">
        <v>2377.8130000000001</v>
      </c>
      <c r="I27" s="390">
        <v>2377.8000000000002</v>
      </c>
      <c r="J27" s="371"/>
    </row>
    <row r="28" spans="1:12" ht="213.75" customHeight="1" thickBot="1" x14ac:dyDescent="0.35">
      <c r="A28" s="385" t="s">
        <v>386</v>
      </c>
      <c r="B28" s="386" t="s">
        <v>479</v>
      </c>
      <c r="C28" s="387" t="s">
        <v>449</v>
      </c>
      <c r="D28" s="387" t="s">
        <v>467</v>
      </c>
      <c r="E28" s="392" t="s">
        <v>480</v>
      </c>
      <c r="F28" s="392" t="s">
        <v>481</v>
      </c>
      <c r="G28" s="388" t="s">
        <v>478</v>
      </c>
      <c r="H28" s="389">
        <v>2377.8130000000001</v>
      </c>
      <c r="I28" s="390">
        <v>2377.8000000000002</v>
      </c>
      <c r="J28" s="394"/>
      <c r="L28" s="395"/>
    </row>
    <row r="29" spans="1:12" ht="87.75" customHeight="1" thickBot="1" x14ac:dyDescent="0.35">
      <c r="A29" s="396"/>
      <c r="B29" s="386" t="s">
        <v>482</v>
      </c>
      <c r="C29" s="387" t="s">
        <v>449</v>
      </c>
      <c r="D29" s="387" t="s">
        <v>467</v>
      </c>
      <c r="E29" s="392" t="s">
        <v>483</v>
      </c>
      <c r="F29" s="392" t="s">
        <v>484</v>
      </c>
      <c r="G29" s="379" t="s">
        <v>13</v>
      </c>
      <c r="H29" s="379" t="s">
        <v>13</v>
      </c>
      <c r="I29" s="379" t="s">
        <v>13</v>
      </c>
      <c r="J29" s="378"/>
    </row>
    <row r="30" spans="1:12" ht="19.5" customHeight="1" thickBot="1" x14ac:dyDescent="0.35">
      <c r="A30" s="397" t="s">
        <v>485</v>
      </c>
      <c r="B30" s="398"/>
      <c r="C30" s="398"/>
      <c r="D30" s="398"/>
      <c r="E30" s="398"/>
      <c r="F30" s="398"/>
      <c r="G30" s="398"/>
      <c r="H30" s="398"/>
      <c r="I30" s="398"/>
      <c r="J30" s="399"/>
    </row>
    <row r="31" spans="1:12" ht="47.25" customHeight="1" x14ac:dyDescent="0.3">
      <c r="B31" s="400" t="s">
        <v>486</v>
      </c>
      <c r="C31" s="400"/>
      <c r="D31" s="400"/>
      <c r="E31" s="400"/>
      <c r="F31" s="400"/>
      <c r="G31" s="400"/>
      <c r="H31" s="400"/>
      <c r="I31" s="400"/>
      <c r="J31" s="400"/>
    </row>
    <row r="32" spans="1:12" x14ac:dyDescent="0.3">
      <c r="H32" s="283">
        <f>H17+H20+H23+H27</f>
        <v>4383.5320000000002</v>
      </c>
      <c r="I32" s="367">
        <f>I17+I27</f>
        <v>2415.6000000000004</v>
      </c>
    </row>
    <row r="34" spans="2:2" x14ac:dyDescent="0.3">
      <c r="B34" s="283" t="s">
        <v>487</v>
      </c>
    </row>
  </sheetData>
  <mergeCells count="17">
    <mergeCell ref="B31:J31"/>
    <mergeCell ref="G13:I13"/>
    <mergeCell ref="J13:J14"/>
    <mergeCell ref="B16:J16"/>
    <mergeCell ref="B26:J26"/>
    <mergeCell ref="J27:J29"/>
    <mergeCell ref="A30:J30"/>
    <mergeCell ref="B8:J8"/>
    <mergeCell ref="B9:J9"/>
    <mergeCell ref="B10:J10"/>
    <mergeCell ref="B11:J11"/>
    <mergeCell ref="B12:J12"/>
    <mergeCell ref="A13:A14"/>
    <mergeCell ref="B13:B14"/>
    <mergeCell ref="C13:C14"/>
    <mergeCell ref="D13:D14"/>
    <mergeCell ref="E13:F13"/>
  </mergeCells>
  <pageMargins left="0.23622047244094491" right="0.23622047244094491" top="0.74803149606299213" bottom="0.74803149606299213" header="0.31496062992125984" footer="0.31496062992125984"/>
  <pageSetup paperSize="9" scale="48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7"/>
  <sheetViews>
    <sheetView view="pageBreakPreview" topLeftCell="A291" zoomScale="80" zoomScaleNormal="80" zoomScaleSheetLayoutView="80" workbookViewId="0">
      <selection activeCell="F315" sqref="F315"/>
    </sheetView>
  </sheetViews>
  <sheetFormatPr defaultColWidth="9.140625" defaultRowHeight="12.75" x14ac:dyDescent="0.25"/>
  <cols>
    <col min="1" max="1" width="5.28515625" style="401" customWidth="1"/>
    <col min="2" max="2" width="44.140625" style="402" customWidth="1"/>
    <col min="3" max="3" width="21.7109375" style="403" customWidth="1"/>
    <col min="4" max="4" width="17" style="403" customWidth="1"/>
    <col min="5" max="5" width="26.5703125" style="403" customWidth="1"/>
    <col min="6" max="6" width="44.7109375" style="403" customWidth="1"/>
    <col min="7" max="7" width="23" style="403" customWidth="1"/>
    <col min="8" max="8" width="15.140625" style="404" customWidth="1"/>
    <col min="9" max="9" width="16.28515625" style="405" customWidth="1"/>
    <col min="10" max="10" width="29.85546875" style="404" customWidth="1"/>
    <col min="11" max="11" width="9.140625" style="406" customWidth="1"/>
    <col min="12" max="21" width="9.140625" style="404"/>
    <col min="22" max="16384" width="9.140625" style="407"/>
  </cols>
  <sheetData>
    <row r="1" spans="1:21" ht="15" customHeight="1" x14ac:dyDescent="0.25">
      <c r="J1" s="404" t="s">
        <v>488</v>
      </c>
    </row>
    <row r="2" spans="1:21" ht="17.25" customHeight="1" x14ac:dyDescent="0.25">
      <c r="A2" s="408" t="s">
        <v>489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21" ht="21" customHeight="1" x14ac:dyDescent="0.25">
      <c r="A3" s="408" t="s">
        <v>490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21" x14ac:dyDescent="0.25">
      <c r="B4" s="409"/>
      <c r="C4" s="410"/>
      <c r="D4" s="410"/>
      <c r="E4" s="410"/>
      <c r="F4" s="410"/>
      <c r="G4" s="410"/>
      <c r="H4" s="411"/>
    </row>
    <row r="5" spans="1:21" ht="59.25" customHeight="1" x14ac:dyDescent="0.25">
      <c r="A5" s="412" t="s">
        <v>491</v>
      </c>
      <c r="B5" s="413" t="s">
        <v>492</v>
      </c>
      <c r="C5" s="413" t="s">
        <v>30</v>
      </c>
      <c r="D5" s="413" t="s">
        <v>443</v>
      </c>
      <c r="E5" s="413" t="s">
        <v>493</v>
      </c>
      <c r="F5" s="413"/>
      <c r="G5" s="413" t="s">
        <v>494</v>
      </c>
      <c r="H5" s="413"/>
      <c r="I5" s="413"/>
      <c r="J5" s="414" t="s">
        <v>24</v>
      </c>
    </row>
    <row r="6" spans="1:21" ht="45.75" customHeight="1" x14ac:dyDescent="0.25">
      <c r="A6" s="412"/>
      <c r="B6" s="415"/>
      <c r="C6" s="413"/>
      <c r="D6" s="413"/>
      <c r="E6" s="416" t="s">
        <v>109</v>
      </c>
      <c r="F6" s="416" t="s">
        <v>110</v>
      </c>
      <c r="G6" s="417" t="s">
        <v>495</v>
      </c>
      <c r="H6" s="418" t="s">
        <v>496</v>
      </c>
      <c r="I6" s="419" t="s">
        <v>497</v>
      </c>
      <c r="J6" s="414"/>
    </row>
    <row r="7" spans="1:21" s="423" customFormat="1" ht="20.25" customHeight="1" x14ac:dyDescent="0.25">
      <c r="A7" s="420" t="s">
        <v>113</v>
      </c>
      <c r="B7" s="418">
        <v>2</v>
      </c>
      <c r="C7" s="418">
        <v>3</v>
      </c>
      <c r="D7" s="418">
        <v>4</v>
      </c>
      <c r="E7" s="418">
        <v>5</v>
      </c>
      <c r="F7" s="418">
        <v>6</v>
      </c>
      <c r="G7" s="418">
        <v>7</v>
      </c>
      <c r="H7" s="418">
        <v>8</v>
      </c>
      <c r="I7" s="421">
        <v>9</v>
      </c>
      <c r="J7" s="422">
        <v>10</v>
      </c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</row>
    <row r="8" spans="1:21" s="427" customFormat="1" ht="19.5" customHeight="1" x14ac:dyDescent="0.25">
      <c r="A8" s="424">
        <v>1</v>
      </c>
      <c r="B8" s="425" t="s">
        <v>498</v>
      </c>
      <c r="C8" s="425"/>
      <c r="D8" s="425"/>
      <c r="E8" s="425"/>
      <c r="F8" s="425"/>
      <c r="G8" s="425"/>
      <c r="H8" s="425"/>
      <c r="I8" s="425"/>
      <c r="J8" s="425"/>
      <c r="K8" s="426"/>
    </row>
    <row r="9" spans="1:21" s="427" customFormat="1" ht="27" customHeight="1" x14ac:dyDescent="0.25">
      <c r="A9" s="428" t="s">
        <v>499</v>
      </c>
      <c r="B9" s="429" t="s">
        <v>500</v>
      </c>
      <c r="C9" s="430" t="s">
        <v>501</v>
      </c>
      <c r="D9" s="431" t="s">
        <v>13</v>
      </c>
      <c r="E9" s="431" t="s">
        <v>13</v>
      </c>
      <c r="F9" s="431" t="s">
        <v>13</v>
      </c>
      <c r="G9" s="432" t="s">
        <v>43</v>
      </c>
      <c r="H9" s="433">
        <f>SUM(H10:H13)</f>
        <v>232.4</v>
      </c>
      <c r="I9" s="433">
        <f>SUM(I10:I13)</f>
        <v>232.4</v>
      </c>
      <c r="J9" s="434" t="s">
        <v>13</v>
      </c>
      <c r="K9" s="426"/>
    </row>
    <row r="10" spans="1:21" s="427" customFormat="1" ht="29.25" customHeight="1" x14ac:dyDescent="0.25">
      <c r="A10" s="428"/>
      <c r="B10" s="429"/>
      <c r="C10" s="430"/>
      <c r="D10" s="431"/>
      <c r="E10" s="431"/>
      <c r="F10" s="431"/>
      <c r="G10" s="435" t="s">
        <v>44</v>
      </c>
      <c r="H10" s="436">
        <v>0</v>
      </c>
      <c r="I10" s="436">
        <v>0</v>
      </c>
      <c r="J10" s="434"/>
      <c r="K10" s="426"/>
    </row>
    <row r="11" spans="1:21" s="427" customFormat="1" ht="44.25" customHeight="1" x14ac:dyDescent="0.25">
      <c r="A11" s="428"/>
      <c r="B11" s="429"/>
      <c r="C11" s="430"/>
      <c r="D11" s="431"/>
      <c r="E11" s="431"/>
      <c r="F11" s="431"/>
      <c r="G11" s="435" t="s">
        <v>45</v>
      </c>
      <c r="H11" s="436">
        <v>0</v>
      </c>
      <c r="I11" s="436">
        <v>0</v>
      </c>
      <c r="J11" s="434"/>
      <c r="K11" s="426"/>
    </row>
    <row r="12" spans="1:21" s="427" customFormat="1" ht="18.75" customHeight="1" x14ac:dyDescent="0.25">
      <c r="A12" s="428"/>
      <c r="B12" s="429"/>
      <c r="C12" s="430"/>
      <c r="D12" s="431"/>
      <c r="E12" s="431"/>
      <c r="F12" s="431"/>
      <c r="G12" s="435" t="s">
        <v>46</v>
      </c>
      <c r="H12" s="436">
        <v>232.4</v>
      </c>
      <c r="I12" s="436">
        <v>232.4</v>
      </c>
      <c r="J12" s="434"/>
      <c r="K12" s="426"/>
    </row>
    <row r="13" spans="1:21" s="427" customFormat="1" ht="18.75" customHeight="1" x14ac:dyDescent="0.25">
      <c r="A13" s="428"/>
      <c r="B13" s="429"/>
      <c r="C13" s="430"/>
      <c r="D13" s="431"/>
      <c r="E13" s="431"/>
      <c r="F13" s="431"/>
      <c r="G13" s="435" t="s">
        <v>47</v>
      </c>
      <c r="H13" s="436">
        <v>0</v>
      </c>
      <c r="I13" s="436">
        <v>0</v>
      </c>
      <c r="J13" s="434"/>
      <c r="K13" s="426"/>
    </row>
    <row r="14" spans="1:21" s="444" customFormat="1" ht="114" customHeight="1" x14ac:dyDescent="0.25">
      <c r="A14" s="437"/>
      <c r="B14" s="438" t="s">
        <v>502</v>
      </c>
      <c r="C14" s="439" t="s">
        <v>501</v>
      </c>
      <c r="D14" s="439" t="s">
        <v>78</v>
      </c>
      <c r="E14" s="440" t="s">
        <v>503</v>
      </c>
      <c r="F14" s="440" t="s">
        <v>504</v>
      </c>
      <c r="G14" s="441" t="s">
        <v>13</v>
      </c>
      <c r="H14" s="441" t="s">
        <v>13</v>
      </c>
      <c r="I14" s="441" t="s">
        <v>13</v>
      </c>
      <c r="J14" s="442"/>
      <c r="K14" s="443"/>
    </row>
    <row r="15" spans="1:21" s="427" customFormat="1" ht="27" customHeight="1" x14ac:dyDescent="0.25">
      <c r="A15" s="428" t="s">
        <v>505</v>
      </c>
      <c r="B15" s="429" t="s">
        <v>506</v>
      </c>
      <c r="C15" s="445" t="s">
        <v>501</v>
      </c>
      <c r="D15" s="431" t="s">
        <v>13</v>
      </c>
      <c r="E15" s="431" t="s">
        <v>13</v>
      </c>
      <c r="F15" s="431" t="s">
        <v>13</v>
      </c>
      <c r="G15" s="432" t="s">
        <v>43</v>
      </c>
      <c r="H15" s="433">
        <f>SUM(H16:H19)</f>
        <v>0</v>
      </c>
      <c r="I15" s="433">
        <f>SUM(I16:I19)</f>
        <v>0</v>
      </c>
      <c r="J15" s="434" t="s">
        <v>13</v>
      </c>
      <c r="K15" s="426"/>
    </row>
    <row r="16" spans="1:21" s="427" customFormat="1" ht="26.25" customHeight="1" x14ac:dyDescent="0.25">
      <c r="A16" s="428"/>
      <c r="B16" s="429"/>
      <c r="C16" s="446"/>
      <c r="D16" s="431"/>
      <c r="E16" s="431"/>
      <c r="F16" s="431"/>
      <c r="G16" s="435" t="s">
        <v>44</v>
      </c>
      <c r="H16" s="436">
        <v>0</v>
      </c>
      <c r="I16" s="436">
        <v>0</v>
      </c>
      <c r="J16" s="434"/>
      <c r="K16" s="426"/>
    </row>
    <row r="17" spans="1:11" s="427" customFormat="1" ht="44.25" customHeight="1" x14ac:dyDescent="0.25">
      <c r="A17" s="428"/>
      <c r="B17" s="429"/>
      <c r="C17" s="446"/>
      <c r="D17" s="431"/>
      <c r="E17" s="431"/>
      <c r="F17" s="431"/>
      <c r="G17" s="435" t="s">
        <v>45</v>
      </c>
      <c r="H17" s="436">
        <v>0</v>
      </c>
      <c r="I17" s="436">
        <v>0</v>
      </c>
      <c r="J17" s="434"/>
      <c r="K17" s="426"/>
    </row>
    <row r="18" spans="1:11" s="427" customFormat="1" ht="18.75" customHeight="1" x14ac:dyDescent="0.25">
      <c r="A18" s="428"/>
      <c r="B18" s="429"/>
      <c r="C18" s="446"/>
      <c r="D18" s="431"/>
      <c r="E18" s="431"/>
      <c r="F18" s="431"/>
      <c r="G18" s="435" t="s">
        <v>46</v>
      </c>
      <c r="H18" s="436">
        <v>0</v>
      </c>
      <c r="I18" s="436">
        <v>0</v>
      </c>
      <c r="J18" s="434"/>
      <c r="K18" s="426"/>
    </row>
    <row r="19" spans="1:11" s="427" customFormat="1" ht="16.5" customHeight="1" x14ac:dyDescent="0.25">
      <c r="A19" s="428"/>
      <c r="B19" s="429"/>
      <c r="C19" s="447"/>
      <c r="D19" s="431"/>
      <c r="E19" s="431"/>
      <c r="F19" s="431"/>
      <c r="G19" s="435" t="s">
        <v>47</v>
      </c>
      <c r="H19" s="436">
        <v>0</v>
      </c>
      <c r="I19" s="436">
        <v>0</v>
      </c>
      <c r="J19" s="434"/>
      <c r="K19" s="426"/>
    </row>
    <row r="20" spans="1:11" s="444" customFormat="1" ht="118.5" customHeight="1" x14ac:dyDescent="0.25">
      <c r="A20" s="437"/>
      <c r="B20" s="438" t="s">
        <v>507</v>
      </c>
      <c r="C20" s="439" t="s">
        <v>501</v>
      </c>
      <c r="D20" s="439" t="s">
        <v>78</v>
      </c>
      <c r="E20" s="440" t="s">
        <v>508</v>
      </c>
      <c r="F20" s="448" t="s">
        <v>509</v>
      </c>
      <c r="G20" s="441" t="s">
        <v>13</v>
      </c>
      <c r="H20" s="441" t="s">
        <v>13</v>
      </c>
      <c r="I20" s="441" t="s">
        <v>13</v>
      </c>
      <c r="J20" s="442"/>
      <c r="K20" s="443"/>
    </row>
    <row r="21" spans="1:11" s="427" customFormat="1" ht="27" customHeight="1" x14ac:dyDescent="0.25">
      <c r="A21" s="428" t="s">
        <v>510</v>
      </c>
      <c r="B21" s="429" t="s">
        <v>511</v>
      </c>
      <c r="C21" s="445" t="s">
        <v>501</v>
      </c>
      <c r="D21" s="431" t="s">
        <v>13</v>
      </c>
      <c r="E21" s="431" t="s">
        <v>13</v>
      </c>
      <c r="F21" s="431" t="s">
        <v>13</v>
      </c>
      <c r="G21" s="432" t="s">
        <v>43</v>
      </c>
      <c r="H21" s="433">
        <f>SUM(H22:H25)</f>
        <v>0</v>
      </c>
      <c r="I21" s="433">
        <f>SUM(I22:I25)</f>
        <v>0</v>
      </c>
      <c r="J21" s="434" t="s">
        <v>13</v>
      </c>
      <c r="K21" s="426"/>
    </row>
    <row r="22" spans="1:11" s="427" customFormat="1" ht="24" customHeight="1" x14ac:dyDescent="0.25">
      <c r="A22" s="428"/>
      <c r="B22" s="429"/>
      <c r="C22" s="446"/>
      <c r="D22" s="431"/>
      <c r="E22" s="431"/>
      <c r="F22" s="431"/>
      <c r="G22" s="435" t="s">
        <v>44</v>
      </c>
      <c r="H22" s="436">
        <v>0</v>
      </c>
      <c r="I22" s="436">
        <v>0</v>
      </c>
      <c r="J22" s="434"/>
      <c r="K22" s="426"/>
    </row>
    <row r="23" spans="1:11" s="427" customFormat="1" ht="44.25" customHeight="1" x14ac:dyDescent="0.25">
      <c r="A23" s="428"/>
      <c r="B23" s="429"/>
      <c r="C23" s="446"/>
      <c r="D23" s="431"/>
      <c r="E23" s="431"/>
      <c r="F23" s="431"/>
      <c r="G23" s="435" t="s">
        <v>45</v>
      </c>
      <c r="H23" s="436">
        <v>0</v>
      </c>
      <c r="I23" s="436">
        <v>0</v>
      </c>
      <c r="J23" s="434"/>
      <c r="K23" s="426"/>
    </row>
    <row r="24" spans="1:11" s="427" customFormat="1" ht="18.75" customHeight="1" x14ac:dyDescent="0.25">
      <c r="A24" s="428"/>
      <c r="B24" s="429"/>
      <c r="C24" s="446"/>
      <c r="D24" s="431"/>
      <c r="E24" s="431"/>
      <c r="F24" s="431"/>
      <c r="G24" s="435" t="s">
        <v>46</v>
      </c>
      <c r="H24" s="436">
        <v>0</v>
      </c>
      <c r="I24" s="436">
        <v>0</v>
      </c>
      <c r="J24" s="434"/>
      <c r="K24" s="426"/>
    </row>
    <row r="25" spans="1:11" s="427" customFormat="1" ht="23.25" customHeight="1" x14ac:dyDescent="0.25">
      <c r="A25" s="428"/>
      <c r="B25" s="429"/>
      <c r="C25" s="447"/>
      <c r="D25" s="431"/>
      <c r="E25" s="431"/>
      <c r="F25" s="431"/>
      <c r="G25" s="435" t="s">
        <v>47</v>
      </c>
      <c r="H25" s="436">
        <v>0</v>
      </c>
      <c r="I25" s="436">
        <v>0</v>
      </c>
      <c r="J25" s="434"/>
      <c r="K25" s="426"/>
    </row>
    <row r="26" spans="1:11" s="444" customFormat="1" ht="135" x14ac:dyDescent="0.25">
      <c r="A26" s="437"/>
      <c r="B26" s="438" t="s">
        <v>512</v>
      </c>
      <c r="C26" s="439" t="s">
        <v>501</v>
      </c>
      <c r="D26" s="439" t="s">
        <v>78</v>
      </c>
      <c r="E26" s="440" t="s">
        <v>513</v>
      </c>
      <c r="F26" s="440" t="s">
        <v>514</v>
      </c>
      <c r="G26" s="441" t="s">
        <v>13</v>
      </c>
      <c r="H26" s="441" t="s">
        <v>13</v>
      </c>
      <c r="I26" s="441" t="s">
        <v>13</v>
      </c>
      <c r="J26" s="442"/>
      <c r="K26" s="443"/>
    </row>
    <row r="27" spans="1:11" s="427" customFormat="1" ht="27" customHeight="1" x14ac:dyDescent="0.25">
      <c r="A27" s="428" t="s">
        <v>515</v>
      </c>
      <c r="B27" s="429" t="s">
        <v>516</v>
      </c>
      <c r="C27" s="445" t="s">
        <v>501</v>
      </c>
      <c r="D27" s="431" t="s">
        <v>13</v>
      </c>
      <c r="E27" s="431" t="s">
        <v>13</v>
      </c>
      <c r="F27" s="431" t="s">
        <v>13</v>
      </c>
      <c r="G27" s="432" t="s">
        <v>43</v>
      </c>
      <c r="H27" s="433">
        <f>SUM(H28:H31)</f>
        <v>694.1</v>
      </c>
      <c r="I27" s="433">
        <f>SUM(I28:I31)</f>
        <v>559.4</v>
      </c>
      <c r="J27" s="434" t="s">
        <v>13</v>
      </c>
      <c r="K27" s="426"/>
    </row>
    <row r="28" spans="1:11" s="427" customFormat="1" ht="24" customHeight="1" x14ac:dyDescent="0.25">
      <c r="A28" s="428"/>
      <c r="B28" s="429"/>
      <c r="C28" s="446"/>
      <c r="D28" s="431"/>
      <c r="E28" s="431"/>
      <c r="F28" s="431"/>
      <c r="G28" s="435" t="s">
        <v>44</v>
      </c>
      <c r="H28" s="436">
        <v>0</v>
      </c>
      <c r="I28" s="436">
        <v>0</v>
      </c>
      <c r="J28" s="434"/>
      <c r="K28" s="426"/>
    </row>
    <row r="29" spans="1:11" s="427" customFormat="1" ht="44.25" customHeight="1" x14ac:dyDescent="0.25">
      <c r="A29" s="428"/>
      <c r="B29" s="429"/>
      <c r="C29" s="446"/>
      <c r="D29" s="431"/>
      <c r="E29" s="431"/>
      <c r="F29" s="431"/>
      <c r="G29" s="435" t="s">
        <v>45</v>
      </c>
      <c r="H29" s="436">
        <v>0</v>
      </c>
      <c r="I29" s="436">
        <v>0</v>
      </c>
      <c r="J29" s="434"/>
      <c r="K29" s="426"/>
    </row>
    <row r="30" spans="1:11" s="427" customFormat="1" ht="18.75" customHeight="1" x14ac:dyDescent="0.25">
      <c r="A30" s="428"/>
      <c r="B30" s="429"/>
      <c r="C30" s="446"/>
      <c r="D30" s="431"/>
      <c r="E30" s="431"/>
      <c r="F30" s="431"/>
      <c r="G30" s="435" t="s">
        <v>46</v>
      </c>
      <c r="H30" s="436">
        <v>694.1</v>
      </c>
      <c r="I30" s="436">
        <v>559.4</v>
      </c>
      <c r="J30" s="434"/>
      <c r="K30" s="426"/>
    </row>
    <row r="31" spans="1:11" s="427" customFormat="1" ht="15.75" customHeight="1" x14ac:dyDescent="0.25">
      <c r="A31" s="428"/>
      <c r="B31" s="429"/>
      <c r="C31" s="447"/>
      <c r="D31" s="431"/>
      <c r="E31" s="431"/>
      <c r="F31" s="431"/>
      <c r="G31" s="435" t="s">
        <v>47</v>
      </c>
      <c r="H31" s="436">
        <v>0</v>
      </c>
      <c r="I31" s="436">
        <v>0</v>
      </c>
      <c r="J31" s="434"/>
      <c r="K31" s="426"/>
    </row>
    <row r="32" spans="1:11" s="444" customFormat="1" ht="102" x14ac:dyDescent="0.25">
      <c r="A32" s="449"/>
      <c r="B32" s="438" t="s">
        <v>517</v>
      </c>
      <c r="C32" s="439" t="s">
        <v>501</v>
      </c>
      <c r="D32" s="439" t="s">
        <v>78</v>
      </c>
      <c r="E32" s="440" t="s">
        <v>518</v>
      </c>
      <c r="F32" s="448" t="s">
        <v>519</v>
      </c>
      <c r="G32" s="441" t="s">
        <v>13</v>
      </c>
      <c r="H32" s="441" t="s">
        <v>13</v>
      </c>
      <c r="I32" s="441" t="s">
        <v>13</v>
      </c>
      <c r="J32" s="442"/>
      <c r="K32" s="443"/>
    </row>
    <row r="33" spans="1:11" s="427" customFormat="1" ht="27" customHeight="1" x14ac:dyDescent="0.25">
      <c r="A33" s="428" t="s">
        <v>520</v>
      </c>
      <c r="B33" s="429" t="s">
        <v>521</v>
      </c>
      <c r="C33" s="445" t="s">
        <v>501</v>
      </c>
      <c r="D33" s="431" t="s">
        <v>13</v>
      </c>
      <c r="E33" s="431" t="s">
        <v>13</v>
      </c>
      <c r="F33" s="431" t="s">
        <v>13</v>
      </c>
      <c r="G33" s="432" t="s">
        <v>43</v>
      </c>
      <c r="H33" s="433">
        <f>SUM(H34:H37)</f>
        <v>417.6</v>
      </c>
      <c r="I33" s="433">
        <f>SUM(I34:I37)</f>
        <v>417.6</v>
      </c>
      <c r="J33" s="434" t="s">
        <v>13</v>
      </c>
      <c r="K33" s="426"/>
    </row>
    <row r="34" spans="1:11" s="427" customFormat="1" ht="24" customHeight="1" x14ac:dyDescent="0.25">
      <c r="A34" s="428"/>
      <c r="B34" s="429"/>
      <c r="C34" s="446"/>
      <c r="D34" s="431"/>
      <c r="E34" s="431"/>
      <c r="F34" s="431"/>
      <c r="G34" s="435" t="s">
        <v>44</v>
      </c>
      <c r="H34" s="436">
        <v>357</v>
      </c>
      <c r="I34" s="436">
        <v>357</v>
      </c>
      <c r="J34" s="434"/>
      <c r="K34" s="426"/>
    </row>
    <row r="35" spans="1:11" s="427" customFormat="1" ht="44.25" customHeight="1" x14ac:dyDescent="0.25">
      <c r="A35" s="428"/>
      <c r="B35" s="429"/>
      <c r="C35" s="446"/>
      <c r="D35" s="431"/>
      <c r="E35" s="431"/>
      <c r="F35" s="431"/>
      <c r="G35" s="435" t="s">
        <v>45</v>
      </c>
      <c r="H35" s="436">
        <v>18.8</v>
      </c>
      <c r="I35" s="436">
        <v>18.8</v>
      </c>
      <c r="J35" s="434"/>
      <c r="K35" s="426"/>
    </row>
    <row r="36" spans="1:11" s="427" customFormat="1" ht="18.75" customHeight="1" x14ac:dyDescent="0.25">
      <c r="A36" s="428"/>
      <c r="B36" s="429"/>
      <c r="C36" s="446"/>
      <c r="D36" s="431"/>
      <c r="E36" s="431"/>
      <c r="F36" s="431"/>
      <c r="G36" s="435" t="s">
        <v>46</v>
      </c>
      <c r="H36" s="436">
        <v>41.8</v>
      </c>
      <c r="I36" s="436">
        <v>41.8</v>
      </c>
      <c r="J36" s="434"/>
      <c r="K36" s="426"/>
    </row>
    <row r="37" spans="1:11" s="427" customFormat="1" ht="19.5" customHeight="1" x14ac:dyDescent="0.25">
      <c r="A37" s="428"/>
      <c r="B37" s="429"/>
      <c r="C37" s="447"/>
      <c r="D37" s="431"/>
      <c r="E37" s="431"/>
      <c r="F37" s="431"/>
      <c r="G37" s="435" t="s">
        <v>47</v>
      </c>
      <c r="H37" s="436">
        <v>0</v>
      </c>
      <c r="I37" s="436">
        <v>0</v>
      </c>
      <c r="J37" s="434"/>
      <c r="K37" s="426"/>
    </row>
    <row r="38" spans="1:11" s="444" customFormat="1" ht="102.75" customHeight="1" x14ac:dyDescent="0.25">
      <c r="A38" s="449"/>
      <c r="B38" s="438" t="s">
        <v>522</v>
      </c>
      <c r="C38" s="439" t="s">
        <v>501</v>
      </c>
      <c r="D38" s="439" t="s">
        <v>68</v>
      </c>
      <c r="E38" s="440" t="s">
        <v>523</v>
      </c>
      <c r="F38" s="440" t="s">
        <v>524</v>
      </c>
      <c r="G38" s="441" t="s">
        <v>13</v>
      </c>
      <c r="H38" s="441" t="s">
        <v>13</v>
      </c>
      <c r="I38" s="441" t="s">
        <v>13</v>
      </c>
      <c r="J38" s="450"/>
      <c r="K38" s="443"/>
    </row>
    <row r="39" spans="1:11" s="427" customFormat="1" ht="27" customHeight="1" x14ac:dyDescent="0.25">
      <c r="A39" s="428" t="s">
        <v>525</v>
      </c>
      <c r="B39" s="429" t="s">
        <v>526</v>
      </c>
      <c r="C39" s="445" t="s">
        <v>501</v>
      </c>
      <c r="D39" s="431" t="s">
        <v>13</v>
      </c>
      <c r="E39" s="431" t="s">
        <v>13</v>
      </c>
      <c r="F39" s="431" t="s">
        <v>13</v>
      </c>
      <c r="G39" s="432" t="s">
        <v>43</v>
      </c>
      <c r="H39" s="433">
        <f>SUM(H40:H43)</f>
        <v>104.5</v>
      </c>
      <c r="I39" s="433">
        <f>SUM(I40:I43)</f>
        <v>90.7</v>
      </c>
      <c r="J39" s="434" t="s">
        <v>13</v>
      </c>
      <c r="K39" s="426"/>
    </row>
    <row r="40" spans="1:11" s="427" customFormat="1" ht="24" customHeight="1" x14ac:dyDescent="0.25">
      <c r="A40" s="428"/>
      <c r="B40" s="429"/>
      <c r="C40" s="446"/>
      <c r="D40" s="431"/>
      <c r="E40" s="431"/>
      <c r="F40" s="431"/>
      <c r="G40" s="435" t="s">
        <v>44</v>
      </c>
      <c r="H40" s="436">
        <v>0</v>
      </c>
      <c r="I40" s="436">
        <v>0</v>
      </c>
      <c r="J40" s="434"/>
      <c r="K40" s="426"/>
    </row>
    <row r="41" spans="1:11" s="427" customFormat="1" ht="44.25" customHeight="1" x14ac:dyDescent="0.25">
      <c r="A41" s="428"/>
      <c r="B41" s="429"/>
      <c r="C41" s="446"/>
      <c r="D41" s="431"/>
      <c r="E41" s="431"/>
      <c r="F41" s="431"/>
      <c r="G41" s="435" t="s">
        <v>45</v>
      </c>
      <c r="H41" s="436">
        <v>0</v>
      </c>
      <c r="I41" s="436">
        <v>0</v>
      </c>
      <c r="J41" s="434"/>
      <c r="K41" s="426"/>
    </row>
    <row r="42" spans="1:11" s="427" customFormat="1" ht="18.75" customHeight="1" x14ac:dyDescent="0.25">
      <c r="A42" s="428"/>
      <c r="B42" s="429"/>
      <c r="C42" s="446"/>
      <c r="D42" s="431"/>
      <c r="E42" s="431"/>
      <c r="F42" s="431"/>
      <c r="G42" s="435" t="s">
        <v>46</v>
      </c>
      <c r="H42" s="436">
        <v>104.5</v>
      </c>
      <c r="I42" s="436">
        <v>90.7</v>
      </c>
      <c r="J42" s="434"/>
      <c r="K42" s="426"/>
    </row>
    <row r="43" spans="1:11" s="427" customFormat="1" ht="18" customHeight="1" x14ac:dyDescent="0.25">
      <c r="A43" s="428"/>
      <c r="B43" s="429"/>
      <c r="C43" s="447"/>
      <c r="D43" s="431"/>
      <c r="E43" s="431"/>
      <c r="F43" s="431"/>
      <c r="G43" s="435" t="s">
        <v>47</v>
      </c>
      <c r="H43" s="436">
        <v>0</v>
      </c>
      <c r="I43" s="436">
        <v>0</v>
      </c>
      <c r="J43" s="434"/>
      <c r="K43" s="426"/>
    </row>
    <row r="44" spans="1:11" s="444" customFormat="1" ht="225" customHeight="1" x14ac:dyDescent="0.25">
      <c r="A44" s="449"/>
      <c r="B44" s="438" t="s">
        <v>527</v>
      </c>
      <c r="C44" s="439" t="s">
        <v>501</v>
      </c>
      <c r="D44" s="439" t="s">
        <v>78</v>
      </c>
      <c r="E44" s="440" t="s">
        <v>528</v>
      </c>
      <c r="F44" s="440" t="s">
        <v>529</v>
      </c>
      <c r="G44" s="441" t="s">
        <v>13</v>
      </c>
      <c r="H44" s="441" t="s">
        <v>13</v>
      </c>
      <c r="I44" s="441" t="s">
        <v>13</v>
      </c>
      <c r="J44" s="450"/>
      <c r="K44" s="443"/>
    </row>
    <row r="45" spans="1:11" s="427" customFormat="1" ht="27" customHeight="1" x14ac:dyDescent="0.25">
      <c r="A45" s="428" t="s">
        <v>530</v>
      </c>
      <c r="B45" s="429" t="s">
        <v>531</v>
      </c>
      <c r="C45" s="445" t="s">
        <v>501</v>
      </c>
      <c r="D45" s="431" t="s">
        <v>13</v>
      </c>
      <c r="E45" s="431" t="s">
        <v>13</v>
      </c>
      <c r="F45" s="431" t="s">
        <v>13</v>
      </c>
      <c r="G45" s="432" t="s">
        <v>43</v>
      </c>
      <c r="H45" s="433">
        <f>SUM(H46:H49)</f>
        <v>291.8</v>
      </c>
      <c r="I45" s="433">
        <f>SUM(I46:I49)</f>
        <v>176.2</v>
      </c>
      <c r="J45" s="434" t="s">
        <v>13</v>
      </c>
      <c r="K45" s="426"/>
    </row>
    <row r="46" spans="1:11" s="427" customFormat="1" ht="24" customHeight="1" x14ac:dyDescent="0.25">
      <c r="A46" s="428"/>
      <c r="B46" s="429"/>
      <c r="C46" s="446"/>
      <c r="D46" s="431"/>
      <c r="E46" s="431"/>
      <c r="F46" s="431"/>
      <c r="G46" s="435" t="s">
        <v>44</v>
      </c>
      <c r="H46" s="436">
        <v>0</v>
      </c>
      <c r="I46" s="436">
        <v>0</v>
      </c>
      <c r="J46" s="434"/>
      <c r="K46" s="426"/>
    </row>
    <row r="47" spans="1:11" s="427" customFormat="1" ht="44.25" customHeight="1" x14ac:dyDescent="0.25">
      <c r="A47" s="428"/>
      <c r="B47" s="429"/>
      <c r="C47" s="446"/>
      <c r="D47" s="431"/>
      <c r="E47" s="431"/>
      <c r="F47" s="431"/>
      <c r="G47" s="435" t="s">
        <v>45</v>
      </c>
      <c r="H47" s="436">
        <v>0</v>
      </c>
      <c r="I47" s="436">
        <v>0</v>
      </c>
      <c r="J47" s="434"/>
      <c r="K47" s="426"/>
    </row>
    <row r="48" spans="1:11" s="427" customFormat="1" ht="18.75" customHeight="1" x14ac:dyDescent="0.25">
      <c r="A48" s="428"/>
      <c r="B48" s="429"/>
      <c r="C48" s="446"/>
      <c r="D48" s="431"/>
      <c r="E48" s="431"/>
      <c r="F48" s="431"/>
      <c r="G48" s="435" t="s">
        <v>46</v>
      </c>
      <c r="H48" s="436">
        <v>291.8</v>
      </c>
      <c r="I48" s="436">
        <v>176.2</v>
      </c>
      <c r="J48" s="434"/>
      <c r="K48" s="426"/>
    </row>
    <row r="49" spans="1:11" s="427" customFormat="1" ht="16.5" customHeight="1" x14ac:dyDescent="0.25">
      <c r="A49" s="428"/>
      <c r="B49" s="429"/>
      <c r="C49" s="447"/>
      <c r="D49" s="431"/>
      <c r="E49" s="431"/>
      <c r="F49" s="431"/>
      <c r="G49" s="435" t="s">
        <v>47</v>
      </c>
      <c r="H49" s="436">
        <v>0</v>
      </c>
      <c r="I49" s="436">
        <v>0</v>
      </c>
      <c r="J49" s="434"/>
      <c r="K49" s="426"/>
    </row>
    <row r="50" spans="1:11" s="444" customFormat="1" ht="99.75" customHeight="1" x14ac:dyDescent="0.25">
      <c r="A50" s="449"/>
      <c r="B50" s="438" t="s">
        <v>532</v>
      </c>
      <c r="C50" s="439" t="s">
        <v>501</v>
      </c>
      <c r="D50" s="439" t="s">
        <v>78</v>
      </c>
      <c r="E50" s="440" t="s">
        <v>533</v>
      </c>
      <c r="F50" s="440" t="s">
        <v>534</v>
      </c>
      <c r="G50" s="441" t="s">
        <v>13</v>
      </c>
      <c r="H50" s="441" t="s">
        <v>13</v>
      </c>
      <c r="I50" s="441" t="s">
        <v>13</v>
      </c>
      <c r="J50" s="450"/>
      <c r="K50" s="443"/>
    </row>
    <row r="51" spans="1:11" s="427" customFormat="1" ht="27" customHeight="1" x14ac:dyDescent="0.25">
      <c r="A51" s="428" t="s">
        <v>535</v>
      </c>
      <c r="B51" s="429" t="s">
        <v>536</v>
      </c>
      <c r="C51" s="445" t="s">
        <v>501</v>
      </c>
      <c r="D51" s="431" t="s">
        <v>13</v>
      </c>
      <c r="E51" s="431" t="s">
        <v>13</v>
      </c>
      <c r="F51" s="431" t="s">
        <v>13</v>
      </c>
      <c r="G51" s="432" t="s">
        <v>43</v>
      </c>
      <c r="H51" s="433">
        <f>SUM(H52:H55)</f>
        <v>5735.9</v>
      </c>
      <c r="I51" s="433">
        <f>SUM(I52:I55)</f>
        <v>5466.3</v>
      </c>
      <c r="J51" s="434" t="s">
        <v>13</v>
      </c>
      <c r="K51" s="426"/>
    </row>
    <row r="52" spans="1:11" s="427" customFormat="1" ht="24" customHeight="1" x14ac:dyDescent="0.25">
      <c r="A52" s="428"/>
      <c r="B52" s="429"/>
      <c r="C52" s="446"/>
      <c r="D52" s="431"/>
      <c r="E52" s="431"/>
      <c r="F52" s="431"/>
      <c r="G52" s="435" t="s">
        <v>44</v>
      </c>
      <c r="H52" s="436">
        <v>0</v>
      </c>
      <c r="I52" s="436">
        <v>0</v>
      </c>
      <c r="J52" s="434"/>
      <c r="K52" s="426"/>
    </row>
    <row r="53" spans="1:11" s="427" customFormat="1" ht="44.25" customHeight="1" x14ac:dyDescent="0.25">
      <c r="A53" s="428"/>
      <c r="B53" s="429"/>
      <c r="C53" s="446"/>
      <c r="D53" s="431"/>
      <c r="E53" s="431"/>
      <c r="F53" s="431"/>
      <c r="G53" s="435" t="s">
        <v>45</v>
      </c>
      <c r="H53" s="436">
        <v>0</v>
      </c>
      <c r="I53" s="436">
        <v>0</v>
      </c>
      <c r="J53" s="434"/>
      <c r="K53" s="426"/>
    </row>
    <row r="54" spans="1:11" s="427" customFormat="1" ht="18.75" customHeight="1" x14ac:dyDescent="0.25">
      <c r="A54" s="428"/>
      <c r="B54" s="429"/>
      <c r="C54" s="446"/>
      <c r="D54" s="431"/>
      <c r="E54" s="431"/>
      <c r="F54" s="431"/>
      <c r="G54" s="435" t="s">
        <v>46</v>
      </c>
      <c r="H54" s="436">
        <f>SUM(H59,H64)</f>
        <v>5735.9</v>
      </c>
      <c r="I54" s="436">
        <f>SUM(I59,I64)</f>
        <v>5466.3</v>
      </c>
      <c r="J54" s="434"/>
      <c r="K54" s="426"/>
    </row>
    <row r="55" spans="1:11" s="427" customFormat="1" ht="16.5" customHeight="1" x14ac:dyDescent="0.25">
      <c r="A55" s="428"/>
      <c r="B55" s="429"/>
      <c r="C55" s="447"/>
      <c r="D55" s="431"/>
      <c r="E55" s="431"/>
      <c r="F55" s="431"/>
      <c r="G55" s="435" t="s">
        <v>47</v>
      </c>
      <c r="H55" s="436">
        <f>SUM(H60,H65)</f>
        <v>0</v>
      </c>
      <c r="I55" s="436">
        <f>SUM(I60,I65)</f>
        <v>0</v>
      </c>
      <c r="J55" s="434"/>
      <c r="K55" s="426"/>
    </row>
    <row r="56" spans="1:11" s="427" customFormat="1" ht="27" customHeight="1" x14ac:dyDescent="0.25">
      <c r="A56" s="428" t="s">
        <v>537</v>
      </c>
      <c r="B56" s="451" t="s">
        <v>538</v>
      </c>
      <c r="C56" s="445" t="s">
        <v>501</v>
      </c>
      <c r="D56" s="413" t="s">
        <v>78</v>
      </c>
      <c r="E56" s="452" t="s">
        <v>539</v>
      </c>
      <c r="F56" s="452" t="s">
        <v>540</v>
      </c>
      <c r="G56" s="432" t="s">
        <v>43</v>
      </c>
      <c r="H56" s="433">
        <f>SUM(H57:H60)</f>
        <v>4852.5</v>
      </c>
      <c r="I56" s="433">
        <f>SUM(I57:I60)</f>
        <v>4817.5</v>
      </c>
      <c r="J56" s="434"/>
      <c r="K56" s="426"/>
    </row>
    <row r="57" spans="1:11" s="427" customFormat="1" ht="24" customHeight="1" x14ac:dyDescent="0.25">
      <c r="A57" s="428"/>
      <c r="B57" s="451"/>
      <c r="C57" s="446"/>
      <c r="D57" s="413"/>
      <c r="E57" s="413"/>
      <c r="F57" s="413"/>
      <c r="G57" s="435" t="s">
        <v>44</v>
      </c>
      <c r="H57" s="436">
        <v>0</v>
      </c>
      <c r="I57" s="436">
        <v>0</v>
      </c>
      <c r="J57" s="434"/>
      <c r="K57" s="426"/>
    </row>
    <row r="58" spans="1:11" s="427" customFormat="1" ht="44.25" customHeight="1" x14ac:dyDescent="0.25">
      <c r="A58" s="428"/>
      <c r="B58" s="451"/>
      <c r="C58" s="446"/>
      <c r="D58" s="413"/>
      <c r="E58" s="413"/>
      <c r="F58" s="413"/>
      <c r="G58" s="435" t="s">
        <v>45</v>
      </c>
      <c r="H58" s="436">
        <v>0</v>
      </c>
      <c r="I58" s="436">
        <v>0</v>
      </c>
      <c r="J58" s="434"/>
      <c r="K58" s="426"/>
    </row>
    <row r="59" spans="1:11" s="427" customFormat="1" ht="18.75" customHeight="1" x14ac:dyDescent="0.25">
      <c r="A59" s="428"/>
      <c r="B59" s="453"/>
      <c r="C59" s="446"/>
      <c r="D59" s="413"/>
      <c r="E59" s="413"/>
      <c r="F59" s="413"/>
      <c r="G59" s="435" t="s">
        <v>46</v>
      </c>
      <c r="H59" s="436">
        <v>4852.5</v>
      </c>
      <c r="I59" s="436">
        <v>4817.5</v>
      </c>
      <c r="J59" s="434"/>
      <c r="K59" s="426"/>
    </row>
    <row r="60" spans="1:11" s="427" customFormat="1" ht="16.5" customHeight="1" x14ac:dyDescent="0.25">
      <c r="A60" s="428"/>
      <c r="B60" s="453"/>
      <c r="C60" s="447"/>
      <c r="D60" s="413"/>
      <c r="E60" s="413"/>
      <c r="F60" s="413"/>
      <c r="G60" s="435" t="s">
        <v>47</v>
      </c>
      <c r="H60" s="436">
        <v>0</v>
      </c>
      <c r="I60" s="436">
        <v>0</v>
      </c>
      <c r="J60" s="434"/>
      <c r="K60" s="426"/>
    </row>
    <row r="61" spans="1:11" s="427" customFormat="1" ht="27" customHeight="1" x14ac:dyDescent="0.25">
      <c r="A61" s="428" t="s">
        <v>541</v>
      </c>
      <c r="B61" s="451" t="s">
        <v>542</v>
      </c>
      <c r="C61" s="445" t="s">
        <v>501</v>
      </c>
      <c r="D61" s="413" t="s">
        <v>78</v>
      </c>
      <c r="E61" s="413" t="s">
        <v>543</v>
      </c>
      <c r="F61" s="452" t="s">
        <v>544</v>
      </c>
      <c r="G61" s="432" t="s">
        <v>43</v>
      </c>
      <c r="H61" s="433">
        <f>SUM(H62:H65)</f>
        <v>883.4</v>
      </c>
      <c r="I61" s="433">
        <f>SUM(I62:I65)</f>
        <v>648.79999999999995</v>
      </c>
      <c r="J61" s="434"/>
      <c r="K61" s="426"/>
    </row>
    <row r="62" spans="1:11" s="427" customFormat="1" ht="24" customHeight="1" x14ac:dyDescent="0.25">
      <c r="A62" s="428"/>
      <c r="B62" s="451"/>
      <c r="C62" s="446"/>
      <c r="D62" s="413"/>
      <c r="E62" s="413"/>
      <c r="F62" s="413"/>
      <c r="G62" s="435" t="s">
        <v>44</v>
      </c>
      <c r="H62" s="436">
        <v>0</v>
      </c>
      <c r="I62" s="436">
        <v>0</v>
      </c>
      <c r="J62" s="434"/>
      <c r="K62" s="426"/>
    </row>
    <row r="63" spans="1:11" s="427" customFormat="1" ht="44.25" customHeight="1" x14ac:dyDescent="0.25">
      <c r="A63" s="428"/>
      <c r="B63" s="451"/>
      <c r="C63" s="446"/>
      <c r="D63" s="413"/>
      <c r="E63" s="413"/>
      <c r="F63" s="413"/>
      <c r="G63" s="435" t="s">
        <v>45</v>
      </c>
      <c r="H63" s="436">
        <v>0</v>
      </c>
      <c r="I63" s="436">
        <v>0</v>
      </c>
      <c r="J63" s="434"/>
      <c r="K63" s="426"/>
    </row>
    <row r="64" spans="1:11" s="427" customFormat="1" ht="18.75" customHeight="1" x14ac:dyDescent="0.25">
      <c r="A64" s="428"/>
      <c r="B64" s="453"/>
      <c r="C64" s="446"/>
      <c r="D64" s="413"/>
      <c r="E64" s="413"/>
      <c r="F64" s="413"/>
      <c r="G64" s="435" t="s">
        <v>46</v>
      </c>
      <c r="H64" s="436">
        <v>883.4</v>
      </c>
      <c r="I64" s="436">
        <v>648.79999999999995</v>
      </c>
      <c r="J64" s="434"/>
      <c r="K64" s="426"/>
    </row>
    <row r="65" spans="1:11" s="427" customFormat="1" ht="16.5" customHeight="1" x14ac:dyDescent="0.25">
      <c r="A65" s="428"/>
      <c r="B65" s="453"/>
      <c r="C65" s="447"/>
      <c r="D65" s="413"/>
      <c r="E65" s="413"/>
      <c r="F65" s="413"/>
      <c r="G65" s="435" t="s">
        <v>47</v>
      </c>
      <c r="H65" s="436">
        <v>0</v>
      </c>
      <c r="I65" s="436">
        <v>0</v>
      </c>
      <c r="J65" s="434"/>
      <c r="K65" s="426"/>
    </row>
    <row r="66" spans="1:11" s="444" customFormat="1" ht="127.5" customHeight="1" x14ac:dyDescent="0.25">
      <c r="A66" s="449"/>
      <c r="B66" s="438" t="s">
        <v>545</v>
      </c>
      <c r="C66" s="439" t="s">
        <v>501</v>
      </c>
      <c r="D66" s="439" t="s">
        <v>78</v>
      </c>
      <c r="E66" s="440" t="s">
        <v>546</v>
      </c>
      <c r="F66" s="440" t="s">
        <v>547</v>
      </c>
      <c r="G66" s="441" t="s">
        <v>13</v>
      </c>
      <c r="H66" s="441" t="s">
        <v>13</v>
      </c>
      <c r="I66" s="441" t="s">
        <v>13</v>
      </c>
      <c r="J66" s="450"/>
      <c r="K66" s="443"/>
    </row>
    <row r="67" spans="1:11" s="427" customFormat="1" ht="27" customHeight="1" x14ac:dyDescent="0.25">
      <c r="A67" s="428" t="s">
        <v>548</v>
      </c>
      <c r="B67" s="429" t="s">
        <v>549</v>
      </c>
      <c r="C67" s="445" t="s">
        <v>501</v>
      </c>
      <c r="D67" s="431" t="s">
        <v>13</v>
      </c>
      <c r="E67" s="431" t="s">
        <v>13</v>
      </c>
      <c r="F67" s="431" t="s">
        <v>13</v>
      </c>
      <c r="G67" s="432" t="s">
        <v>43</v>
      </c>
      <c r="H67" s="433">
        <f>SUM(H68:H71)</f>
        <v>0</v>
      </c>
      <c r="I67" s="433">
        <f>SUM(I68:I71)</f>
        <v>0</v>
      </c>
      <c r="J67" s="434" t="s">
        <v>13</v>
      </c>
      <c r="K67" s="426"/>
    </row>
    <row r="68" spans="1:11" s="427" customFormat="1" ht="24" customHeight="1" x14ac:dyDescent="0.25">
      <c r="A68" s="428"/>
      <c r="B68" s="429"/>
      <c r="C68" s="446"/>
      <c r="D68" s="431"/>
      <c r="E68" s="431"/>
      <c r="F68" s="431"/>
      <c r="G68" s="435" t="s">
        <v>44</v>
      </c>
      <c r="H68" s="436">
        <v>0</v>
      </c>
      <c r="I68" s="436">
        <v>0</v>
      </c>
      <c r="J68" s="434"/>
      <c r="K68" s="426"/>
    </row>
    <row r="69" spans="1:11" s="427" customFormat="1" ht="44.25" customHeight="1" x14ac:dyDescent="0.25">
      <c r="A69" s="428"/>
      <c r="B69" s="429"/>
      <c r="C69" s="446"/>
      <c r="D69" s="431"/>
      <c r="E69" s="431"/>
      <c r="F69" s="431"/>
      <c r="G69" s="435" t="s">
        <v>45</v>
      </c>
      <c r="H69" s="436">
        <v>0</v>
      </c>
      <c r="I69" s="436">
        <v>0</v>
      </c>
      <c r="J69" s="434"/>
      <c r="K69" s="426"/>
    </row>
    <row r="70" spans="1:11" s="427" customFormat="1" ht="18.75" customHeight="1" x14ac:dyDescent="0.25">
      <c r="A70" s="428"/>
      <c r="B70" s="429"/>
      <c r="C70" s="446"/>
      <c r="D70" s="431"/>
      <c r="E70" s="431"/>
      <c r="F70" s="431"/>
      <c r="G70" s="435" t="s">
        <v>46</v>
      </c>
      <c r="H70" s="436">
        <v>0</v>
      </c>
      <c r="I70" s="436">
        <v>0</v>
      </c>
      <c r="J70" s="434"/>
      <c r="K70" s="426"/>
    </row>
    <row r="71" spans="1:11" s="427" customFormat="1" ht="16.5" customHeight="1" x14ac:dyDescent="0.25">
      <c r="A71" s="428"/>
      <c r="B71" s="429"/>
      <c r="C71" s="447"/>
      <c r="D71" s="431"/>
      <c r="E71" s="431"/>
      <c r="F71" s="431"/>
      <c r="G71" s="435" t="s">
        <v>47</v>
      </c>
      <c r="H71" s="436">
        <v>0</v>
      </c>
      <c r="I71" s="436">
        <v>0</v>
      </c>
      <c r="J71" s="434"/>
      <c r="K71" s="426"/>
    </row>
    <row r="72" spans="1:11" s="444" customFormat="1" ht="90" x14ac:dyDescent="0.25">
      <c r="A72" s="449"/>
      <c r="B72" s="438" t="s">
        <v>550</v>
      </c>
      <c r="C72" s="439" t="s">
        <v>501</v>
      </c>
      <c r="D72" s="439" t="s">
        <v>78</v>
      </c>
      <c r="E72" s="440" t="s">
        <v>551</v>
      </c>
      <c r="F72" s="440" t="s">
        <v>552</v>
      </c>
      <c r="G72" s="441" t="s">
        <v>13</v>
      </c>
      <c r="H72" s="441" t="s">
        <v>13</v>
      </c>
      <c r="I72" s="441" t="s">
        <v>13</v>
      </c>
      <c r="J72" s="450"/>
      <c r="K72" s="443"/>
    </row>
    <row r="73" spans="1:11" s="427" customFormat="1" ht="27" customHeight="1" x14ac:dyDescent="0.25">
      <c r="A73" s="428" t="s">
        <v>553</v>
      </c>
      <c r="B73" s="429" t="s">
        <v>554</v>
      </c>
      <c r="C73" s="445" t="s">
        <v>501</v>
      </c>
      <c r="D73" s="431" t="s">
        <v>13</v>
      </c>
      <c r="E73" s="431" t="s">
        <v>13</v>
      </c>
      <c r="F73" s="431" t="s">
        <v>13</v>
      </c>
      <c r="G73" s="432" t="s">
        <v>43</v>
      </c>
      <c r="H73" s="433">
        <f>SUM(H74:H77)</f>
        <v>18750</v>
      </c>
      <c r="I73" s="433">
        <f>SUM(I74:I77)</f>
        <v>18750</v>
      </c>
      <c r="J73" s="434" t="s">
        <v>13</v>
      </c>
      <c r="K73" s="426"/>
    </row>
    <row r="74" spans="1:11" s="427" customFormat="1" ht="24" customHeight="1" x14ac:dyDescent="0.25">
      <c r="A74" s="428"/>
      <c r="B74" s="429"/>
      <c r="C74" s="446"/>
      <c r="D74" s="431"/>
      <c r="E74" s="431"/>
      <c r="F74" s="431"/>
      <c r="G74" s="435" t="s">
        <v>44</v>
      </c>
      <c r="H74" s="436">
        <v>0</v>
      </c>
      <c r="I74" s="436">
        <v>0</v>
      </c>
      <c r="J74" s="434"/>
      <c r="K74" s="426"/>
    </row>
    <row r="75" spans="1:11" s="427" customFormat="1" ht="44.25" customHeight="1" x14ac:dyDescent="0.25">
      <c r="A75" s="428"/>
      <c r="B75" s="429"/>
      <c r="C75" s="446"/>
      <c r="D75" s="431"/>
      <c r="E75" s="431"/>
      <c r="F75" s="431"/>
      <c r="G75" s="435" t="s">
        <v>45</v>
      </c>
      <c r="H75" s="436">
        <f>11203.9+1690.5</f>
        <v>12894.4</v>
      </c>
      <c r="I75" s="436">
        <f>5631.4+5163+2100</f>
        <v>12894.4</v>
      </c>
      <c r="J75" s="434"/>
      <c r="K75" s="426"/>
    </row>
    <row r="76" spans="1:11" s="427" customFormat="1" ht="18.75" customHeight="1" x14ac:dyDescent="0.25">
      <c r="A76" s="428"/>
      <c r="B76" s="429"/>
      <c r="C76" s="446"/>
      <c r="D76" s="431"/>
      <c r="E76" s="431"/>
      <c r="F76" s="431"/>
      <c r="G76" s="435" t="s">
        <v>46</v>
      </c>
      <c r="H76" s="436">
        <f>5668.6+187</f>
        <v>5855.6</v>
      </c>
      <c r="I76" s="436">
        <f>625.7+573.7+4656.2</f>
        <v>5855.6</v>
      </c>
      <c r="J76" s="434"/>
      <c r="K76" s="426"/>
    </row>
    <row r="77" spans="1:11" s="427" customFormat="1" ht="16.5" customHeight="1" x14ac:dyDescent="0.25">
      <c r="A77" s="428"/>
      <c r="B77" s="429"/>
      <c r="C77" s="447"/>
      <c r="D77" s="431"/>
      <c r="E77" s="431"/>
      <c r="F77" s="431"/>
      <c r="G77" s="435" t="s">
        <v>47</v>
      </c>
      <c r="H77" s="436">
        <v>0</v>
      </c>
      <c r="I77" s="436">
        <v>0</v>
      </c>
      <c r="J77" s="434"/>
      <c r="K77" s="426"/>
    </row>
    <row r="78" spans="1:11" s="444" customFormat="1" ht="109.5" customHeight="1" x14ac:dyDescent="0.25">
      <c r="A78" s="449"/>
      <c r="B78" s="438" t="s">
        <v>555</v>
      </c>
      <c r="C78" s="439" t="s">
        <v>501</v>
      </c>
      <c r="D78" s="439" t="s">
        <v>78</v>
      </c>
      <c r="E78" s="440" t="s">
        <v>556</v>
      </c>
      <c r="F78" s="440" t="s">
        <v>557</v>
      </c>
      <c r="G78" s="441" t="s">
        <v>13</v>
      </c>
      <c r="H78" s="441" t="s">
        <v>13</v>
      </c>
      <c r="I78" s="441" t="s">
        <v>13</v>
      </c>
      <c r="J78" s="450"/>
      <c r="K78" s="443"/>
    </row>
    <row r="79" spans="1:11" s="444" customFormat="1" ht="111" customHeight="1" x14ac:dyDescent="0.25">
      <c r="A79" s="449"/>
      <c r="B79" s="438" t="s">
        <v>558</v>
      </c>
      <c r="C79" s="439" t="s">
        <v>501</v>
      </c>
      <c r="D79" s="439" t="s">
        <v>78</v>
      </c>
      <c r="E79" s="440" t="s">
        <v>559</v>
      </c>
      <c r="F79" s="440" t="s">
        <v>560</v>
      </c>
      <c r="G79" s="441" t="s">
        <v>13</v>
      </c>
      <c r="H79" s="441" t="s">
        <v>13</v>
      </c>
      <c r="I79" s="441" t="s">
        <v>13</v>
      </c>
      <c r="J79" s="450"/>
      <c r="K79" s="443"/>
    </row>
    <row r="80" spans="1:11" s="444" customFormat="1" ht="116.25" customHeight="1" x14ac:dyDescent="0.25">
      <c r="A80" s="449"/>
      <c r="B80" s="438" t="s">
        <v>561</v>
      </c>
      <c r="C80" s="439" t="s">
        <v>501</v>
      </c>
      <c r="D80" s="439" t="s">
        <v>78</v>
      </c>
      <c r="E80" s="440" t="s">
        <v>562</v>
      </c>
      <c r="F80" s="440" t="s">
        <v>563</v>
      </c>
      <c r="G80" s="441" t="s">
        <v>13</v>
      </c>
      <c r="H80" s="441" t="s">
        <v>13</v>
      </c>
      <c r="I80" s="441" t="s">
        <v>13</v>
      </c>
      <c r="J80" s="450"/>
      <c r="K80" s="443"/>
    </row>
    <row r="81" spans="1:11" s="427" customFormat="1" ht="39" customHeight="1" x14ac:dyDescent="0.25">
      <c r="A81" s="428" t="s">
        <v>564</v>
      </c>
      <c r="B81" s="429" t="s">
        <v>565</v>
      </c>
      <c r="C81" s="445" t="s">
        <v>501</v>
      </c>
      <c r="D81" s="431" t="s">
        <v>13</v>
      </c>
      <c r="E81" s="431" t="s">
        <v>13</v>
      </c>
      <c r="F81" s="431" t="s">
        <v>13</v>
      </c>
      <c r="G81" s="432" t="s">
        <v>43</v>
      </c>
      <c r="H81" s="433">
        <f>SUM(H82:H85)</f>
        <v>2996.5</v>
      </c>
      <c r="I81" s="433">
        <f>SUM(I82:I85)</f>
        <v>2996.5</v>
      </c>
      <c r="J81" s="434" t="s">
        <v>13</v>
      </c>
      <c r="K81" s="426"/>
    </row>
    <row r="82" spans="1:11" s="427" customFormat="1" ht="24" customHeight="1" x14ac:dyDescent="0.25">
      <c r="A82" s="428"/>
      <c r="B82" s="429"/>
      <c r="C82" s="446"/>
      <c r="D82" s="431"/>
      <c r="E82" s="431"/>
      <c r="F82" s="431"/>
      <c r="G82" s="435" t="s">
        <v>44</v>
      </c>
      <c r="H82" s="433">
        <v>0</v>
      </c>
      <c r="I82" s="436">
        <v>0</v>
      </c>
      <c r="J82" s="434"/>
      <c r="K82" s="426"/>
    </row>
    <row r="83" spans="1:11" s="427" customFormat="1" ht="44.25" customHeight="1" x14ac:dyDescent="0.25">
      <c r="A83" s="428"/>
      <c r="B83" s="429"/>
      <c r="C83" s="446"/>
      <c r="D83" s="431"/>
      <c r="E83" s="431"/>
      <c r="F83" s="431"/>
      <c r="G83" s="435" t="s">
        <v>45</v>
      </c>
      <c r="H83" s="436">
        <v>2580</v>
      </c>
      <c r="I83" s="436">
        <v>2580</v>
      </c>
      <c r="J83" s="434"/>
      <c r="K83" s="426"/>
    </row>
    <row r="84" spans="1:11" s="427" customFormat="1" ht="18.75" customHeight="1" x14ac:dyDescent="0.25">
      <c r="A84" s="428"/>
      <c r="B84" s="454"/>
      <c r="C84" s="446"/>
      <c r="D84" s="431"/>
      <c r="E84" s="431"/>
      <c r="F84" s="431"/>
      <c r="G84" s="435" t="s">
        <v>46</v>
      </c>
      <c r="H84" s="436">
        <v>286.7</v>
      </c>
      <c r="I84" s="436">
        <v>286.7</v>
      </c>
      <c r="J84" s="434"/>
      <c r="K84" s="426"/>
    </row>
    <row r="85" spans="1:11" s="427" customFormat="1" ht="16.5" customHeight="1" x14ac:dyDescent="0.25">
      <c r="A85" s="428"/>
      <c r="B85" s="454"/>
      <c r="C85" s="447"/>
      <c r="D85" s="431"/>
      <c r="E85" s="431"/>
      <c r="F85" s="431"/>
      <c r="G85" s="435" t="s">
        <v>47</v>
      </c>
      <c r="H85" s="436">
        <v>129.80000000000001</v>
      </c>
      <c r="I85" s="436">
        <v>129.80000000000001</v>
      </c>
      <c r="J85" s="434"/>
      <c r="K85" s="426"/>
    </row>
    <row r="86" spans="1:11" s="444" customFormat="1" ht="102" customHeight="1" x14ac:dyDescent="0.25">
      <c r="A86" s="449"/>
      <c r="B86" s="438" t="s">
        <v>566</v>
      </c>
      <c r="C86" s="439" t="s">
        <v>501</v>
      </c>
      <c r="D86" s="439" t="s">
        <v>78</v>
      </c>
      <c r="E86" s="440" t="s">
        <v>567</v>
      </c>
      <c r="F86" s="440" t="s">
        <v>568</v>
      </c>
      <c r="G86" s="441" t="s">
        <v>13</v>
      </c>
      <c r="H86" s="441" t="s">
        <v>13</v>
      </c>
      <c r="I86" s="441" t="s">
        <v>13</v>
      </c>
      <c r="J86" s="450" t="s">
        <v>569</v>
      </c>
      <c r="K86" s="443"/>
    </row>
    <row r="87" spans="1:11" s="427" customFormat="1" ht="27" customHeight="1" x14ac:dyDescent="0.25">
      <c r="A87" s="428" t="s">
        <v>570</v>
      </c>
      <c r="B87" s="429" t="s">
        <v>571</v>
      </c>
      <c r="C87" s="445" t="s">
        <v>501</v>
      </c>
      <c r="D87" s="431" t="s">
        <v>13</v>
      </c>
      <c r="E87" s="431" t="s">
        <v>13</v>
      </c>
      <c r="F87" s="431" t="s">
        <v>13</v>
      </c>
      <c r="G87" s="432" t="s">
        <v>43</v>
      </c>
      <c r="H87" s="433">
        <f>SUM(H88:H91)</f>
        <v>3778.1</v>
      </c>
      <c r="I87" s="433">
        <f>SUM(I88:I91)</f>
        <v>3778.1</v>
      </c>
      <c r="J87" s="434" t="s">
        <v>13</v>
      </c>
      <c r="K87" s="426"/>
    </row>
    <row r="88" spans="1:11" s="427" customFormat="1" ht="24" customHeight="1" x14ac:dyDescent="0.25">
      <c r="A88" s="428"/>
      <c r="B88" s="429"/>
      <c r="C88" s="446"/>
      <c r="D88" s="431"/>
      <c r="E88" s="431"/>
      <c r="F88" s="431"/>
      <c r="G88" s="435" t="s">
        <v>44</v>
      </c>
      <c r="H88" s="436">
        <v>0</v>
      </c>
      <c r="I88" s="436">
        <v>0</v>
      </c>
      <c r="J88" s="434"/>
      <c r="K88" s="426"/>
    </row>
    <row r="89" spans="1:11" s="427" customFormat="1" ht="44.25" customHeight="1" x14ac:dyDescent="0.25">
      <c r="A89" s="428"/>
      <c r="B89" s="429"/>
      <c r="C89" s="446"/>
      <c r="D89" s="431"/>
      <c r="E89" s="431"/>
      <c r="F89" s="431"/>
      <c r="G89" s="435" t="s">
        <v>45</v>
      </c>
      <c r="H89" s="436">
        <v>0</v>
      </c>
      <c r="I89" s="436">
        <v>0</v>
      </c>
      <c r="J89" s="434"/>
      <c r="K89" s="426"/>
    </row>
    <row r="90" spans="1:11" s="427" customFormat="1" ht="18.75" customHeight="1" x14ac:dyDescent="0.25">
      <c r="A90" s="428"/>
      <c r="B90" s="454"/>
      <c r="C90" s="446"/>
      <c r="D90" s="431"/>
      <c r="E90" s="431"/>
      <c r="F90" s="431"/>
      <c r="G90" s="435" t="s">
        <v>46</v>
      </c>
      <c r="H90" s="436">
        <v>3778.1</v>
      </c>
      <c r="I90" s="436">
        <v>3778.1</v>
      </c>
      <c r="J90" s="434"/>
      <c r="K90" s="426"/>
    </row>
    <row r="91" spans="1:11" s="427" customFormat="1" ht="16.5" customHeight="1" x14ac:dyDescent="0.25">
      <c r="A91" s="428"/>
      <c r="B91" s="454"/>
      <c r="C91" s="447"/>
      <c r="D91" s="431"/>
      <c r="E91" s="431"/>
      <c r="F91" s="431"/>
      <c r="G91" s="435" t="s">
        <v>47</v>
      </c>
      <c r="H91" s="436">
        <v>0</v>
      </c>
      <c r="I91" s="436">
        <v>0</v>
      </c>
      <c r="J91" s="434"/>
      <c r="K91" s="426"/>
    </row>
    <row r="92" spans="1:11" s="444" customFormat="1" ht="135" customHeight="1" x14ac:dyDescent="0.25">
      <c r="A92" s="449"/>
      <c r="B92" s="438" t="s">
        <v>572</v>
      </c>
      <c r="C92" s="439" t="s">
        <v>501</v>
      </c>
      <c r="D92" s="439" t="s">
        <v>78</v>
      </c>
      <c r="E92" s="440" t="s">
        <v>546</v>
      </c>
      <c r="F92" s="440" t="s">
        <v>573</v>
      </c>
      <c r="G92" s="441" t="s">
        <v>13</v>
      </c>
      <c r="H92" s="441" t="s">
        <v>13</v>
      </c>
      <c r="I92" s="441" t="s">
        <v>13</v>
      </c>
      <c r="J92" s="450"/>
      <c r="K92" s="443"/>
    </row>
    <row r="93" spans="1:11" s="461" customFormat="1" ht="27.75" customHeight="1" x14ac:dyDescent="0.25">
      <c r="A93" s="455"/>
      <c r="B93" s="456" t="s">
        <v>378</v>
      </c>
      <c r="C93" s="425" t="s">
        <v>13</v>
      </c>
      <c r="D93" s="425" t="s">
        <v>13</v>
      </c>
      <c r="E93" s="425" t="s">
        <v>13</v>
      </c>
      <c r="F93" s="425" t="s">
        <v>13</v>
      </c>
      <c r="G93" s="457" t="s">
        <v>43</v>
      </c>
      <c r="H93" s="458">
        <f>SUM(H94:H97)</f>
        <v>33000.9</v>
      </c>
      <c r="I93" s="458">
        <f>SUM(I94:I97)</f>
        <v>32467.200000000001</v>
      </c>
      <c r="J93" s="459" t="s">
        <v>13</v>
      </c>
      <c r="K93" s="460"/>
    </row>
    <row r="94" spans="1:11" s="461" customFormat="1" ht="24" customHeight="1" x14ac:dyDescent="0.25">
      <c r="A94" s="455"/>
      <c r="B94" s="456"/>
      <c r="C94" s="425"/>
      <c r="D94" s="425"/>
      <c r="E94" s="425"/>
      <c r="F94" s="425"/>
      <c r="G94" s="457" t="s">
        <v>44</v>
      </c>
      <c r="H94" s="458">
        <f t="shared" ref="H94:I95" si="0">SUM(H10,H16,H22,H28,H34,H40,H46,H52,H68,H74,H82,H88)</f>
        <v>357</v>
      </c>
      <c r="I94" s="458">
        <f t="shared" si="0"/>
        <v>357</v>
      </c>
      <c r="J94" s="459"/>
      <c r="K94" s="460"/>
    </row>
    <row r="95" spans="1:11" s="461" customFormat="1" ht="43.5" customHeight="1" x14ac:dyDescent="0.25">
      <c r="A95" s="455"/>
      <c r="B95" s="456"/>
      <c r="C95" s="425"/>
      <c r="D95" s="425"/>
      <c r="E95" s="425"/>
      <c r="F95" s="425"/>
      <c r="G95" s="457" t="s">
        <v>45</v>
      </c>
      <c r="H95" s="458">
        <f t="shared" si="0"/>
        <v>15493.199999999999</v>
      </c>
      <c r="I95" s="458">
        <f t="shared" si="0"/>
        <v>15493.199999999999</v>
      </c>
      <c r="J95" s="459"/>
      <c r="K95" s="460"/>
    </row>
    <row r="96" spans="1:11" s="461" customFormat="1" ht="20.25" customHeight="1" x14ac:dyDescent="0.25">
      <c r="A96" s="455"/>
      <c r="B96" s="456"/>
      <c r="C96" s="425"/>
      <c r="D96" s="425"/>
      <c r="E96" s="425"/>
      <c r="F96" s="425"/>
      <c r="G96" s="457" t="s">
        <v>46</v>
      </c>
      <c r="H96" s="458">
        <f>SUM(H12,H18,H24,H30,H36,H42,H48,H54,H70,H76,H84,H90)</f>
        <v>17020.900000000001</v>
      </c>
      <c r="I96" s="458">
        <f>SUM(I12,I18,I24,I30,I36,I42,I48,I54,I70,I76,I84,I90)</f>
        <v>16487.2</v>
      </c>
      <c r="J96" s="459"/>
      <c r="K96" s="460"/>
    </row>
    <row r="97" spans="1:21" s="461" customFormat="1" ht="27.75" customHeight="1" x14ac:dyDescent="0.25">
      <c r="A97" s="455"/>
      <c r="B97" s="456"/>
      <c r="C97" s="425"/>
      <c r="D97" s="425"/>
      <c r="E97" s="425"/>
      <c r="F97" s="425"/>
      <c r="G97" s="457" t="s">
        <v>47</v>
      </c>
      <c r="H97" s="458">
        <f>SUM(H13,H19,H25,H31,H37,H43,H49,H55,H71,H77,H85,H91)</f>
        <v>129.80000000000001</v>
      </c>
      <c r="I97" s="458">
        <f>SUM(I13,I19,I25,I31,I37,I43,I49,I55,I71,I77,I85,I91)</f>
        <v>129.80000000000001</v>
      </c>
      <c r="J97" s="459"/>
      <c r="K97" s="460"/>
    </row>
    <row r="98" spans="1:21" s="461" customFormat="1" ht="27" customHeight="1" x14ac:dyDescent="0.25">
      <c r="A98" s="462" t="s">
        <v>121</v>
      </c>
      <c r="B98" s="459" t="s">
        <v>574</v>
      </c>
      <c r="C98" s="459"/>
      <c r="D98" s="459"/>
      <c r="E98" s="459"/>
      <c r="F98" s="459"/>
      <c r="G98" s="459"/>
      <c r="H98" s="459"/>
      <c r="I98" s="459"/>
      <c r="J98" s="459"/>
      <c r="K98" s="460"/>
    </row>
    <row r="99" spans="1:21" s="461" customFormat="1" ht="61.5" customHeight="1" x14ac:dyDescent="0.25">
      <c r="A99" s="463" t="s">
        <v>338</v>
      </c>
      <c r="B99" s="464" t="s">
        <v>575</v>
      </c>
      <c r="C99" s="445" t="s">
        <v>501</v>
      </c>
      <c r="D99" s="431" t="s">
        <v>13</v>
      </c>
      <c r="E99" s="431" t="s">
        <v>13</v>
      </c>
      <c r="F99" s="431" t="s">
        <v>13</v>
      </c>
      <c r="G99" s="432" t="s">
        <v>43</v>
      </c>
      <c r="H99" s="433">
        <f>SUM(H100:H103)</f>
        <v>5159.7</v>
      </c>
      <c r="I99" s="433">
        <f>SUM(I100:I103)</f>
        <v>4684.3</v>
      </c>
      <c r="J99" s="434" t="s">
        <v>13</v>
      </c>
      <c r="K99" s="460"/>
    </row>
    <row r="100" spans="1:21" s="461" customFormat="1" ht="24" customHeight="1" x14ac:dyDescent="0.25">
      <c r="A100" s="463"/>
      <c r="B100" s="464"/>
      <c r="C100" s="446"/>
      <c r="D100" s="431"/>
      <c r="E100" s="431"/>
      <c r="F100" s="431"/>
      <c r="G100" s="435" t="s">
        <v>44</v>
      </c>
      <c r="H100" s="436">
        <f t="shared" ref="H100:I103" si="1">SUM(H105,H110)</f>
        <v>0</v>
      </c>
      <c r="I100" s="436">
        <f t="shared" si="1"/>
        <v>0</v>
      </c>
      <c r="J100" s="434"/>
      <c r="K100" s="460"/>
    </row>
    <row r="101" spans="1:21" s="461" customFormat="1" ht="39.75" customHeight="1" x14ac:dyDescent="0.25">
      <c r="A101" s="463"/>
      <c r="B101" s="464"/>
      <c r="C101" s="446"/>
      <c r="D101" s="431"/>
      <c r="E101" s="431"/>
      <c r="F101" s="431"/>
      <c r="G101" s="435" t="s">
        <v>45</v>
      </c>
      <c r="H101" s="436">
        <f t="shared" si="1"/>
        <v>2202.5</v>
      </c>
      <c r="I101" s="436">
        <f t="shared" si="1"/>
        <v>2202.5</v>
      </c>
      <c r="J101" s="434"/>
      <c r="K101" s="460"/>
    </row>
    <row r="102" spans="1:21" s="461" customFormat="1" ht="18.75" customHeight="1" x14ac:dyDescent="0.25">
      <c r="A102" s="463"/>
      <c r="B102" s="465"/>
      <c r="C102" s="446"/>
      <c r="D102" s="431"/>
      <c r="E102" s="431"/>
      <c r="F102" s="431"/>
      <c r="G102" s="435" t="s">
        <v>46</v>
      </c>
      <c r="H102" s="436">
        <f t="shared" si="1"/>
        <v>1492.7</v>
      </c>
      <c r="I102" s="436">
        <f t="shared" si="1"/>
        <v>1482.6000000000001</v>
      </c>
      <c r="J102" s="434"/>
      <c r="K102" s="460"/>
    </row>
    <row r="103" spans="1:21" s="461" customFormat="1" ht="16.5" customHeight="1" x14ac:dyDescent="0.25">
      <c r="A103" s="463"/>
      <c r="B103" s="465"/>
      <c r="C103" s="447"/>
      <c r="D103" s="431"/>
      <c r="E103" s="431"/>
      <c r="F103" s="431"/>
      <c r="G103" s="435" t="s">
        <v>47</v>
      </c>
      <c r="H103" s="436">
        <f t="shared" si="1"/>
        <v>1464.5</v>
      </c>
      <c r="I103" s="436">
        <f t="shared" si="1"/>
        <v>999.2</v>
      </c>
      <c r="J103" s="434"/>
      <c r="K103" s="460"/>
    </row>
    <row r="104" spans="1:21" s="427" customFormat="1" ht="27" customHeight="1" x14ac:dyDescent="0.25">
      <c r="A104" s="428" t="s">
        <v>576</v>
      </c>
      <c r="B104" s="466" t="s">
        <v>577</v>
      </c>
      <c r="C104" s="445" t="s">
        <v>501</v>
      </c>
      <c r="D104" s="413" t="s">
        <v>578</v>
      </c>
      <c r="E104" s="413" t="s">
        <v>579</v>
      </c>
      <c r="F104" s="452" t="s">
        <v>580</v>
      </c>
      <c r="G104" s="435" t="s">
        <v>43</v>
      </c>
      <c r="H104" s="436">
        <f>SUM(H105:H108)</f>
        <v>24.3</v>
      </c>
      <c r="I104" s="436">
        <f>SUM(I105:I108)</f>
        <v>14.2</v>
      </c>
      <c r="J104" s="434"/>
      <c r="K104" s="426"/>
    </row>
    <row r="105" spans="1:21" s="427" customFormat="1" ht="24" customHeight="1" x14ac:dyDescent="0.25">
      <c r="A105" s="428"/>
      <c r="B105" s="466"/>
      <c r="C105" s="446"/>
      <c r="D105" s="413"/>
      <c r="E105" s="413"/>
      <c r="F105" s="413"/>
      <c r="G105" s="435" t="s">
        <v>44</v>
      </c>
      <c r="H105" s="436">
        <v>0</v>
      </c>
      <c r="I105" s="436">
        <v>0</v>
      </c>
      <c r="J105" s="434"/>
      <c r="K105" s="426"/>
    </row>
    <row r="106" spans="1:21" s="427" customFormat="1" ht="39.75" customHeight="1" x14ac:dyDescent="0.25">
      <c r="A106" s="428"/>
      <c r="B106" s="466"/>
      <c r="C106" s="446"/>
      <c r="D106" s="413"/>
      <c r="E106" s="413"/>
      <c r="F106" s="413"/>
      <c r="G106" s="435" t="s">
        <v>45</v>
      </c>
      <c r="H106" s="436">
        <v>0</v>
      </c>
      <c r="I106" s="436">
        <v>0</v>
      </c>
      <c r="J106" s="434"/>
      <c r="K106" s="426"/>
    </row>
    <row r="107" spans="1:21" s="427" customFormat="1" ht="18.75" customHeight="1" x14ac:dyDescent="0.25">
      <c r="A107" s="428"/>
      <c r="B107" s="466"/>
      <c r="C107" s="446"/>
      <c r="D107" s="413"/>
      <c r="E107" s="413"/>
      <c r="F107" s="413"/>
      <c r="G107" s="435" t="s">
        <v>46</v>
      </c>
      <c r="H107" s="436">
        <v>24.3</v>
      </c>
      <c r="I107" s="436">
        <v>14.2</v>
      </c>
      <c r="J107" s="434"/>
      <c r="K107" s="426"/>
    </row>
    <row r="108" spans="1:21" s="427" customFormat="1" ht="16.5" customHeight="1" x14ac:dyDescent="0.25">
      <c r="A108" s="428"/>
      <c r="B108" s="466"/>
      <c r="C108" s="447"/>
      <c r="D108" s="413"/>
      <c r="E108" s="413"/>
      <c r="F108" s="413"/>
      <c r="G108" s="435" t="s">
        <v>47</v>
      </c>
      <c r="H108" s="436">
        <v>0</v>
      </c>
      <c r="I108" s="436">
        <v>0</v>
      </c>
      <c r="J108" s="434"/>
      <c r="K108" s="426"/>
    </row>
    <row r="109" spans="1:21" s="468" customFormat="1" ht="27" customHeight="1" x14ac:dyDescent="0.25">
      <c r="A109" s="428" t="s">
        <v>581</v>
      </c>
      <c r="B109" s="466" t="s">
        <v>582</v>
      </c>
      <c r="C109" s="445" t="s">
        <v>501</v>
      </c>
      <c r="D109" s="413" t="s">
        <v>578</v>
      </c>
      <c r="E109" s="413" t="s">
        <v>583</v>
      </c>
      <c r="F109" s="452" t="s">
        <v>584</v>
      </c>
      <c r="G109" s="435" t="s">
        <v>43</v>
      </c>
      <c r="H109" s="436">
        <f>SUM(H110:H113)</f>
        <v>5135.3999999999996</v>
      </c>
      <c r="I109" s="436">
        <f>SUM(I110:I113)</f>
        <v>4670.1000000000004</v>
      </c>
      <c r="J109" s="434"/>
      <c r="K109" s="467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</row>
    <row r="110" spans="1:21" s="468" customFormat="1" ht="24" customHeight="1" x14ac:dyDescent="0.25">
      <c r="A110" s="428"/>
      <c r="B110" s="466"/>
      <c r="C110" s="446"/>
      <c r="D110" s="413"/>
      <c r="E110" s="413"/>
      <c r="F110" s="413"/>
      <c r="G110" s="435" t="s">
        <v>44</v>
      </c>
      <c r="H110" s="436">
        <v>0</v>
      </c>
      <c r="I110" s="436">
        <v>0</v>
      </c>
      <c r="J110" s="434"/>
      <c r="K110" s="467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</row>
    <row r="111" spans="1:21" s="468" customFormat="1" ht="39.75" customHeight="1" x14ac:dyDescent="0.25">
      <c r="A111" s="428"/>
      <c r="B111" s="466"/>
      <c r="C111" s="446"/>
      <c r="D111" s="413"/>
      <c r="E111" s="413"/>
      <c r="F111" s="413"/>
      <c r="G111" s="435" t="s">
        <v>45</v>
      </c>
      <c r="H111" s="436">
        <v>2202.5</v>
      </c>
      <c r="I111" s="436">
        <v>2202.5</v>
      </c>
      <c r="J111" s="434"/>
      <c r="K111" s="467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</row>
    <row r="112" spans="1:21" s="468" customFormat="1" ht="18.75" customHeight="1" x14ac:dyDescent="0.25">
      <c r="A112" s="428"/>
      <c r="B112" s="466"/>
      <c r="C112" s="446"/>
      <c r="D112" s="413"/>
      <c r="E112" s="413"/>
      <c r="F112" s="413"/>
      <c r="G112" s="435" t="s">
        <v>46</v>
      </c>
      <c r="H112" s="436">
        <f>1463.4+5</f>
        <v>1468.4</v>
      </c>
      <c r="I112" s="436">
        <v>1468.4</v>
      </c>
      <c r="J112" s="434"/>
      <c r="K112" s="467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</row>
    <row r="113" spans="1:21" s="468" customFormat="1" ht="16.5" customHeight="1" x14ac:dyDescent="0.25">
      <c r="A113" s="428"/>
      <c r="B113" s="466"/>
      <c r="C113" s="447"/>
      <c r="D113" s="413"/>
      <c r="E113" s="413"/>
      <c r="F113" s="413"/>
      <c r="G113" s="435" t="s">
        <v>47</v>
      </c>
      <c r="H113" s="436">
        <v>1464.5</v>
      </c>
      <c r="I113" s="436">
        <v>999.2</v>
      </c>
      <c r="J113" s="434"/>
      <c r="K113" s="467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</row>
    <row r="114" spans="1:21" s="470" customFormat="1" ht="90" x14ac:dyDescent="0.25">
      <c r="A114" s="449"/>
      <c r="B114" s="438" t="s">
        <v>585</v>
      </c>
      <c r="C114" s="439" t="s">
        <v>501</v>
      </c>
      <c r="D114" s="439" t="s">
        <v>578</v>
      </c>
      <c r="E114" s="440" t="s">
        <v>586</v>
      </c>
      <c r="F114" s="440" t="s">
        <v>587</v>
      </c>
      <c r="G114" s="441" t="s">
        <v>13</v>
      </c>
      <c r="H114" s="441" t="s">
        <v>13</v>
      </c>
      <c r="I114" s="441" t="s">
        <v>13</v>
      </c>
      <c r="J114" s="450"/>
      <c r="K114" s="467"/>
      <c r="L114" s="469"/>
      <c r="M114" s="469"/>
      <c r="N114" s="469"/>
      <c r="O114" s="469"/>
      <c r="P114" s="469"/>
      <c r="Q114" s="469"/>
      <c r="R114" s="469"/>
      <c r="S114" s="469"/>
      <c r="T114" s="469"/>
      <c r="U114" s="469"/>
    </row>
    <row r="115" spans="1:21" s="468" customFormat="1" ht="27" customHeight="1" x14ac:dyDescent="0.25">
      <c r="A115" s="471" t="s">
        <v>588</v>
      </c>
      <c r="B115" s="472" t="s">
        <v>589</v>
      </c>
      <c r="C115" s="445" t="s">
        <v>501</v>
      </c>
      <c r="D115" s="431" t="s">
        <v>13</v>
      </c>
      <c r="E115" s="431" t="s">
        <v>13</v>
      </c>
      <c r="F115" s="431" t="s">
        <v>13</v>
      </c>
      <c r="G115" s="432" t="s">
        <v>43</v>
      </c>
      <c r="H115" s="433">
        <f>SUM(H116:H119)</f>
        <v>1776.5</v>
      </c>
      <c r="I115" s="433">
        <f>SUM(I116:I119)</f>
        <v>1750</v>
      </c>
      <c r="J115" s="434" t="s">
        <v>590</v>
      </c>
      <c r="K115" s="467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</row>
    <row r="116" spans="1:21" s="468" customFormat="1" ht="24" customHeight="1" x14ac:dyDescent="0.25">
      <c r="A116" s="471"/>
      <c r="B116" s="472"/>
      <c r="C116" s="446"/>
      <c r="D116" s="431"/>
      <c r="E116" s="431"/>
      <c r="F116" s="431"/>
      <c r="G116" s="435" t="s">
        <v>44</v>
      </c>
      <c r="H116" s="436">
        <v>0</v>
      </c>
      <c r="I116" s="436">
        <v>0</v>
      </c>
      <c r="J116" s="434"/>
      <c r="K116" s="467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</row>
    <row r="117" spans="1:21" s="468" customFormat="1" ht="39.75" customHeight="1" x14ac:dyDescent="0.25">
      <c r="A117" s="471"/>
      <c r="B117" s="472"/>
      <c r="C117" s="446"/>
      <c r="D117" s="431"/>
      <c r="E117" s="431"/>
      <c r="F117" s="431"/>
      <c r="G117" s="435" t="s">
        <v>45</v>
      </c>
      <c r="H117" s="436">
        <v>88.3</v>
      </c>
      <c r="I117" s="436">
        <v>88.3</v>
      </c>
      <c r="J117" s="434"/>
      <c r="K117" s="467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</row>
    <row r="118" spans="1:21" s="468" customFormat="1" ht="18.75" customHeight="1" x14ac:dyDescent="0.25">
      <c r="A118" s="471"/>
      <c r="B118" s="472"/>
      <c r="C118" s="446"/>
      <c r="D118" s="431"/>
      <c r="E118" s="431"/>
      <c r="F118" s="431"/>
      <c r="G118" s="435" t="s">
        <v>46</v>
      </c>
      <c r="H118" s="436">
        <f>1661.7-5</f>
        <v>1656.7</v>
      </c>
      <c r="I118" s="436">
        <f>58.8+1575.9</f>
        <v>1634.7</v>
      </c>
      <c r="J118" s="434"/>
      <c r="K118" s="473">
        <f>H118-I118</f>
        <v>22</v>
      </c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</row>
    <row r="119" spans="1:21" s="468" customFormat="1" ht="16.5" customHeight="1" x14ac:dyDescent="0.25">
      <c r="A119" s="471"/>
      <c r="B119" s="472"/>
      <c r="C119" s="447"/>
      <c r="D119" s="431"/>
      <c r="E119" s="431"/>
      <c r="F119" s="431"/>
      <c r="G119" s="435" t="s">
        <v>47</v>
      </c>
      <c r="H119" s="436">
        <v>31.5</v>
      </c>
      <c r="I119" s="436">
        <v>27</v>
      </c>
      <c r="J119" s="434"/>
      <c r="K119" s="467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</row>
    <row r="120" spans="1:21" s="470" customFormat="1" ht="102" customHeight="1" x14ac:dyDescent="0.25">
      <c r="A120" s="449"/>
      <c r="B120" s="438" t="s">
        <v>591</v>
      </c>
      <c r="C120" s="439" t="s">
        <v>501</v>
      </c>
      <c r="D120" s="439" t="s">
        <v>578</v>
      </c>
      <c r="E120" s="440" t="s">
        <v>592</v>
      </c>
      <c r="F120" s="440" t="s">
        <v>593</v>
      </c>
      <c r="G120" s="441" t="s">
        <v>13</v>
      </c>
      <c r="H120" s="441" t="s">
        <v>13</v>
      </c>
      <c r="I120" s="441" t="s">
        <v>13</v>
      </c>
      <c r="J120" s="450"/>
      <c r="K120" s="467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</row>
    <row r="121" spans="1:21" s="476" customFormat="1" ht="27.75" customHeight="1" x14ac:dyDescent="0.25">
      <c r="A121" s="455"/>
      <c r="B121" s="456" t="s">
        <v>420</v>
      </c>
      <c r="C121" s="425" t="s">
        <v>13</v>
      </c>
      <c r="D121" s="425" t="s">
        <v>13</v>
      </c>
      <c r="E121" s="425" t="s">
        <v>13</v>
      </c>
      <c r="F121" s="425" t="s">
        <v>13</v>
      </c>
      <c r="G121" s="457" t="s">
        <v>43</v>
      </c>
      <c r="H121" s="458">
        <f>SUM(H122:H125)</f>
        <v>6936.2000000000007</v>
      </c>
      <c r="I121" s="458">
        <f>SUM(I122:I125)</f>
        <v>6434.3</v>
      </c>
      <c r="J121" s="459" t="s">
        <v>13</v>
      </c>
      <c r="K121" s="474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</row>
    <row r="122" spans="1:21" s="476" customFormat="1" ht="24" customHeight="1" x14ac:dyDescent="0.25">
      <c r="A122" s="455"/>
      <c r="B122" s="456"/>
      <c r="C122" s="425"/>
      <c r="D122" s="425"/>
      <c r="E122" s="425"/>
      <c r="F122" s="425"/>
      <c r="G122" s="457" t="s">
        <v>44</v>
      </c>
      <c r="H122" s="458">
        <f>SUM(H100,H116)</f>
        <v>0</v>
      </c>
      <c r="I122" s="458">
        <f t="shared" ref="I122" si="2">SUM(I100,I116)</f>
        <v>0</v>
      </c>
      <c r="J122" s="459"/>
      <c r="K122" s="474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</row>
    <row r="123" spans="1:21" s="476" customFormat="1" ht="43.5" customHeight="1" x14ac:dyDescent="0.25">
      <c r="A123" s="455"/>
      <c r="B123" s="456"/>
      <c r="C123" s="425"/>
      <c r="D123" s="425"/>
      <c r="E123" s="425"/>
      <c r="F123" s="425"/>
      <c r="G123" s="457" t="s">
        <v>45</v>
      </c>
      <c r="H123" s="458">
        <f t="shared" ref="H123:I125" si="3">SUM(H101,H117)</f>
        <v>2290.8000000000002</v>
      </c>
      <c r="I123" s="458">
        <f t="shared" si="3"/>
        <v>2290.8000000000002</v>
      </c>
      <c r="J123" s="459"/>
      <c r="K123" s="474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</row>
    <row r="124" spans="1:21" s="476" customFormat="1" ht="20.25" customHeight="1" x14ac:dyDescent="0.25">
      <c r="A124" s="455"/>
      <c r="B124" s="456"/>
      <c r="C124" s="425"/>
      <c r="D124" s="425"/>
      <c r="E124" s="425"/>
      <c r="F124" s="425"/>
      <c r="G124" s="457" t="s">
        <v>46</v>
      </c>
      <c r="H124" s="458">
        <f t="shared" si="3"/>
        <v>3149.4</v>
      </c>
      <c r="I124" s="458">
        <f t="shared" si="3"/>
        <v>3117.3</v>
      </c>
      <c r="J124" s="459"/>
      <c r="K124" s="474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</row>
    <row r="125" spans="1:21" s="476" customFormat="1" ht="27.75" customHeight="1" x14ac:dyDescent="0.25">
      <c r="A125" s="455"/>
      <c r="B125" s="456"/>
      <c r="C125" s="425"/>
      <c r="D125" s="425"/>
      <c r="E125" s="425"/>
      <c r="F125" s="425"/>
      <c r="G125" s="457" t="s">
        <v>47</v>
      </c>
      <c r="H125" s="458">
        <f t="shared" si="3"/>
        <v>1496</v>
      </c>
      <c r="I125" s="458">
        <f t="shared" si="3"/>
        <v>1026.2</v>
      </c>
      <c r="J125" s="459"/>
      <c r="K125" s="474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</row>
    <row r="126" spans="1:21" s="468" customFormat="1" ht="27" customHeight="1" x14ac:dyDescent="0.25">
      <c r="A126" s="477" t="s">
        <v>127</v>
      </c>
      <c r="B126" s="425" t="s">
        <v>594</v>
      </c>
      <c r="C126" s="425"/>
      <c r="D126" s="425"/>
      <c r="E126" s="425"/>
      <c r="F126" s="425"/>
      <c r="G126" s="425"/>
      <c r="H126" s="425"/>
      <c r="I126" s="425"/>
      <c r="J126" s="425"/>
      <c r="K126" s="467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</row>
    <row r="127" spans="1:21" s="468" customFormat="1" ht="27" customHeight="1" x14ac:dyDescent="0.25">
      <c r="A127" s="412" t="s">
        <v>345</v>
      </c>
      <c r="B127" s="478" t="s">
        <v>595</v>
      </c>
      <c r="C127" s="445" t="s">
        <v>501</v>
      </c>
      <c r="D127" s="431" t="s">
        <v>13</v>
      </c>
      <c r="E127" s="431" t="s">
        <v>13</v>
      </c>
      <c r="F127" s="431" t="s">
        <v>13</v>
      </c>
      <c r="G127" s="432" t="s">
        <v>43</v>
      </c>
      <c r="H127" s="433">
        <f>SUM(H128:H131)</f>
        <v>10959.300000000001</v>
      </c>
      <c r="I127" s="433">
        <f>SUM(I128:I131)</f>
        <v>10768.300000000001</v>
      </c>
      <c r="J127" s="434" t="s">
        <v>13</v>
      </c>
      <c r="K127" s="467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</row>
    <row r="128" spans="1:21" s="468" customFormat="1" ht="24" customHeight="1" x14ac:dyDescent="0.25">
      <c r="A128" s="412"/>
      <c r="B128" s="478"/>
      <c r="C128" s="446"/>
      <c r="D128" s="431"/>
      <c r="E128" s="431"/>
      <c r="F128" s="431"/>
      <c r="G128" s="435" t="s">
        <v>44</v>
      </c>
      <c r="H128" s="436">
        <f>SUM(H133,H138,H143,H148,H153)</f>
        <v>9273.1</v>
      </c>
      <c r="I128" s="436">
        <f>SUM(I133,I138,I143,I148,I153)</f>
        <v>9273.1</v>
      </c>
      <c r="J128" s="434"/>
      <c r="K128" s="467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</row>
    <row r="129" spans="1:21" s="468" customFormat="1" ht="42.75" customHeight="1" x14ac:dyDescent="0.25">
      <c r="A129" s="412"/>
      <c r="B129" s="478"/>
      <c r="C129" s="446"/>
      <c r="D129" s="431"/>
      <c r="E129" s="431"/>
      <c r="F129" s="431"/>
      <c r="G129" s="435" t="s">
        <v>45</v>
      </c>
      <c r="H129" s="436">
        <f t="shared" ref="H129:I131" si="4">SUM(H134,H139,H144,H149,H154)</f>
        <v>488.1</v>
      </c>
      <c r="I129" s="436">
        <f t="shared" si="4"/>
        <v>488.1</v>
      </c>
      <c r="J129" s="434"/>
      <c r="K129" s="467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</row>
    <row r="130" spans="1:21" s="468" customFormat="1" ht="18.75" customHeight="1" x14ac:dyDescent="0.25">
      <c r="A130" s="412"/>
      <c r="B130" s="453"/>
      <c r="C130" s="446"/>
      <c r="D130" s="431"/>
      <c r="E130" s="431"/>
      <c r="F130" s="431"/>
      <c r="G130" s="435" t="s">
        <v>46</v>
      </c>
      <c r="H130" s="436">
        <f t="shared" si="4"/>
        <v>1198.0999999999999</v>
      </c>
      <c r="I130" s="436">
        <f t="shared" si="4"/>
        <v>1007.1</v>
      </c>
      <c r="J130" s="434"/>
      <c r="K130" s="467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</row>
    <row r="131" spans="1:21" s="468" customFormat="1" ht="27.75" customHeight="1" x14ac:dyDescent="0.25">
      <c r="A131" s="412"/>
      <c r="B131" s="453"/>
      <c r="C131" s="447"/>
      <c r="D131" s="431"/>
      <c r="E131" s="431"/>
      <c r="F131" s="431"/>
      <c r="G131" s="435" t="s">
        <v>47</v>
      </c>
      <c r="H131" s="436">
        <f t="shared" si="4"/>
        <v>0</v>
      </c>
      <c r="I131" s="436">
        <f t="shared" si="4"/>
        <v>0</v>
      </c>
      <c r="J131" s="434"/>
      <c r="K131" s="467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</row>
    <row r="132" spans="1:21" s="468" customFormat="1" ht="27" customHeight="1" x14ac:dyDescent="0.25">
      <c r="A132" s="412" t="s">
        <v>596</v>
      </c>
      <c r="B132" s="451" t="s">
        <v>597</v>
      </c>
      <c r="C132" s="445" t="s">
        <v>501</v>
      </c>
      <c r="D132" s="413" t="s">
        <v>598</v>
      </c>
      <c r="E132" s="413" t="s">
        <v>599</v>
      </c>
      <c r="F132" s="452" t="s">
        <v>600</v>
      </c>
      <c r="G132" s="435" t="s">
        <v>43</v>
      </c>
      <c r="H132" s="436">
        <f>SUM(H133:H136)</f>
        <v>554.9</v>
      </c>
      <c r="I132" s="436">
        <f>SUM(I133:I136)</f>
        <v>443.9</v>
      </c>
      <c r="J132" s="434"/>
      <c r="K132" s="467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</row>
    <row r="133" spans="1:21" s="468" customFormat="1" ht="24" customHeight="1" x14ac:dyDescent="0.25">
      <c r="A133" s="412"/>
      <c r="B133" s="451"/>
      <c r="C133" s="446"/>
      <c r="D133" s="413"/>
      <c r="E133" s="413"/>
      <c r="F133" s="413"/>
      <c r="G133" s="435" t="s">
        <v>44</v>
      </c>
      <c r="H133" s="436">
        <v>0</v>
      </c>
      <c r="I133" s="436">
        <v>0</v>
      </c>
      <c r="J133" s="434"/>
      <c r="K133" s="467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</row>
    <row r="134" spans="1:21" s="468" customFormat="1" ht="42.75" customHeight="1" x14ac:dyDescent="0.25">
      <c r="A134" s="412"/>
      <c r="B134" s="451"/>
      <c r="C134" s="446"/>
      <c r="D134" s="413"/>
      <c r="E134" s="413"/>
      <c r="F134" s="413"/>
      <c r="G134" s="435" t="s">
        <v>45</v>
      </c>
      <c r="H134" s="436">
        <v>0</v>
      </c>
      <c r="I134" s="436">
        <v>0</v>
      </c>
      <c r="J134" s="434"/>
      <c r="K134" s="467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</row>
    <row r="135" spans="1:21" s="468" customFormat="1" ht="18.75" customHeight="1" x14ac:dyDescent="0.25">
      <c r="A135" s="412"/>
      <c r="B135" s="453"/>
      <c r="C135" s="446"/>
      <c r="D135" s="413"/>
      <c r="E135" s="413"/>
      <c r="F135" s="413"/>
      <c r="G135" s="435" t="s">
        <v>46</v>
      </c>
      <c r="H135" s="479">
        <f>554.9</f>
        <v>554.9</v>
      </c>
      <c r="I135" s="436">
        <f>443.9</f>
        <v>443.9</v>
      </c>
      <c r="J135" s="434"/>
      <c r="K135" s="467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</row>
    <row r="136" spans="1:21" s="468" customFormat="1" ht="59.25" customHeight="1" x14ac:dyDescent="0.25">
      <c r="A136" s="412"/>
      <c r="B136" s="453"/>
      <c r="C136" s="447"/>
      <c r="D136" s="413"/>
      <c r="E136" s="413"/>
      <c r="F136" s="413"/>
      <c r="G136" s="435" t="s">
        <v>47</v>
      </c>
      <c r="H136" s="436">
        <v>0</v>
      </c>
      <c r="I136" s="436">
        <v>0</v>
      </c>
      <c r="J136" s="434"/>
      <c r="K136" s="467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</row>
    <row r="137" spans="1:21" s="468" customFormat="1" ht="27" customHeight="1" x14ac:dyDescent="0.25">
      <c r="A137" s="412" t="s">
        <v>601</v>
      </c>
      <c r="B137" s="451" t="s">
        <v>602</v>
      </c>
      <c r="C137" s="445" t="s">
        <v>501</v>
      </c>
      <c r="D137" s="413" t="s">
        <v>68</v>
      </c>
      <c r="E137" s="413" t="s">
        <v>603</v>
      </c>
      <c r="F137" s="452" t="s">
        <v>604</v>
      </c>
      <c r="G137" s="435" t="s">
        <v>43</v>
      </c>
      <c r="H137" s="436">
        <f>SUM(H138:H141)</f>
        <v>83</v>
      </c>
      <c r="I137" s="436">
        <f>SUM(I138:I141)</f>
        <v>49.5</v>
      </c>
      <c r="J137" s="434"/>
      <c r="K137" s="467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</row>
    <row r="138" spans="1:21" s="468" customFormat="1" ht="24" customHeight="1" x14ac:dyDescent="0.25">
      <c r="A138" s="412"/>
      <c r="B138" s="451"/>
      <c r="C138" s="446"/>
      <c r="D138" s="413"/>
      <c r="E138" s="413"/>
      <c r="F138" s="413"/>
      <c r="G138" s="435" t="s">
        <v>44</v>
      </c>
      <c r="H138" s="436">
        <v>0</v>
      </c>
      <c r="I138" s="436">
        <v>0</v>
      </c>
      <c r="J138" s="434"/>
      <c r="K138" s="467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</row>
    <row r="139" spans="1:21" s="468" customFormat="1" ht="42.75" customHeight="1" x14ac:dyDescent="0.25">
      <c r="A139" s="412"/>
      <c r="B139" s="451"/>
      <c r="C139" s="446"/>
      <c r="D139" s="413"/>
      <c r="E139" s="413"/>
      <c r="F139" s="413"/>
      <c r="G139" s="435" t="s">
        <v>45</v>
      </c>
      <c r="H139" s="436">
        <v>0</v>
      </c>
      <c r="I139" s="436">
        <v>0</v>
      </c>
      <c r="J139" s="434"/>
      <c r="K139" s="467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</row>
    <row r="140" spans="1:21" s="468" customFormat="1" ht="18.75" customHeight="1" x14ac:dyDescent="0.25">
      <c r="A140" s="412"/>
      <c r="B140" s="453"/>
      <c r="C140" s="446"/>
      <c r="D140" s="413"/>
      <c r="E140" s="413"/>
      <c r="F140" s="413"/>
      <c r="G140" s="435" t="s">
        <v>46</v>
      </c>
      <c r="H140" s="479">
        <v>83</v>
      </c>
      <c r="I140" s="436">
        <f>49.4+0.1</f>
        <v>49.5</v>
      </c>
      <c r="J140" s="434"/>
      <c r="K140" s="467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</row>
    <row r="141" spans="1:21" s="468" customFormat="1" ht="27.75" customHeight="1" x14ac:dyDescent="0.25">
      <c r="A141" s="412"/>
      <c r="B141" s="453"/>
      <c r="C141" s="447"/>
      <c r="D141" s="413"/>
      <c r="E141" s="413"/>
      <c r="F141" s="413"/>
      <c r="G141" s="435" t="s">
        <v>47</v>
      </c>
      <c r="H141" s="436">
        <v>0</v>
      </c>
      <c r="I141" s="436">
        <v>0</v>
      </c>
      <c r="J141" s="434"/>
      <c r="K141" s="467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</row>
    <row r="142" spans="1:21" s="468" customFormat="1" ht="27" customHeight="1" x14ac:dyDescent="0.25">
      <c r="A142" s="412" t="s">
        <v>605</v>
      </c>
      <c r="B142" s="451" t="s">
        <v>606</v>
      </c>
      <c r="C142" s="445" t="s">
        <v>501</v>
      </c>
      <c r="D142" s="413" t="s">
        <v>68</v>
      </c>
      <c r="E142" s="413" t="s">
        <v>607</v>
      </c>
      <c r="F142" s="452" t="s">
        <v>608</v>
      </c>
      <c r="G142" s="432" t="s">
        <v>43</v>
      </c>
      <c r="H142" s="433">
        <f>SUM(H143:H146)</f>
        <v>0</v>
      </c>
      <c r="I142" s="433">
        <f>SUM(I143:I146)</f>
        <v>0</v>
      </c>
      <c r="J142" s="434"/>
      <c r="K142" s="467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</row>
    <row r="143" spans="1:21" s="468" customFormat="1" ht="24" customHeight="1" x14ac:dyDescent="0.25">
      <c r="A143" s="412"/>
      <c r="B143" s="451"/>
      <c r="C143" s="446"/>
      <c r="D143" s="413"/>
      <c r="E143" s="413"/>
      <c r="F143" s="413"/>
      <c r="G143" s="435" t="s">
        <v>44</v>
      </c>
      <c r="H143" s="436">
        <v>0</v>
      </c>
      <c r="I143" s="436">
        <v>0</v>
      </c>
      <c r="J143" s="434"/>
      <c r="K143" s="467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</row>
    <row r="144" spans="1:21" s="468" customFormat="1" ht="42.75" customHeight="1" x14ac:dyDescent="0.25">
      <c r="A144" s="412"/>
      <c r="B144" s="451"/>
      <c r="C144" s="446"/>
      <c r="D144" s="413"/>
      <c r="E144" s="413"/>
      <c r="F144" s="413"/>
      <c r="G144" s="435" t="s">
        <v>45</v>
      </c>
      <c r="H144" s="436">
        <v>0</v>
      </c>
      <c r="I144" s="436">
        <v>0</v>
      </c>
      <c r="J144" s="434"/>
      <c r="K144" s="467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</row>
    <row r="145" spans="1:21" s="468" customFormat="1" ht="18.75" customHeight="1" x14ac:dyDescent="0.25">
      <c r="A145" s="412"/>
      <c r="B145" s="453"/>
      <c r="C145" s="446"/>
      <c r="D145" s="413"/>
      <c r="E145" s="413"/>
      <c r="F145" s="413"/>
      <c r="G145" s="435" t="s">
        <v>46</v>
      </c>
      <c r="H145" s="479">
        <v>0</v>
      </c>
      <c r="I145" s="436">
        <v>0</v>
      </c>
      <c r="J145" s="434"/>
      <c r="K145" s="467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</row>
    <row r="146" spans="1:21" s="468" customFormat="1" ht="18" customHeight="1" x14ac:dyDescent="0.25">
      <c r="A146" s="412"/>
      <c r="B146" s="453"/>
      <c r="C146" s="447"/>
      <c r="D146" s="413"/>
      <c r="E146" s="413"/>
      <c r="F146" s="413"/>
      <c r="G146" s="435" t="s">
        <v>47</v>
      </c>
      <c r="H146" s="436">
        <v>0</v>
      </c>
      <c r="I146" s="436">
        <v>0</v>
      </c>
      <c r="J146" s="434"/>
      <c r="K146" s="467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</row>
    <row r="147" spans="1:21" s="468" customFormat="1" ht="27" customHeight="1" x14ac:dyDescent="0.25">
      <c r="A147" s="412" t="s">
        <v>609</v>
      </c>
      <c r="B147" s="451" t="s">
        <v>610</v>
      </c>
      <c r="C147" s="445" t="s">
        <v>501</v>
      </c>
      <c r="D147" s="413" t="s">
        <v>68</v>
      </c>
      <c r="E147" s="413" t="s">
        <v>611</v>
      </c>
      <c r="F147" s="452" t="s">
        <v>612</v>
      </c>
      <c r="G147" s="432" t="s">
        <v>43</v>
      </c>
      <c r="H147" s="433">
        <f>SUM(H148:H151)</f>
        <v>46.5</v>
      </c>
      <c r="I147" s="433">
        <f>SUM(I148:I151)</f>
        <v>0</v>
      </c>
      <c r="J147" s="434"/>
      <c r="K147" s="467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</row>
    <row r="148" spans="1:21" s="468" customFormat="1" ht="24" customHeight="1" x14ac:dyDescent="0.25">
      <c r="A148" s="412"/>
      <c r="B148" s="451"/>
      <c r="C148" s="446"/>
      <c r="D148" s="413"/>
      <c r="E148" s="413"/>
      <c r="F148" s="413"/>
      <c r="G148" s="435" t="s">
        <v>44</v>
      </c>
      <c r="H148" s="436">
        <v>0</v>
      </c>
      <c r="I148" s="436">
        <v>0</v>
      </c>
      <c r="J148" s="434"/>
      <c r="K148" s="467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</row>
    <row r="149" spans="1:21" s="468" customFormat="1" ht="42.75" customHeight="1" x14ac:dyDescent="0.25">
      <c r="A149" s="412"/>
      <c r="B149" s="451"/>
      <c r="C149" s="446"/>
      <c r="D149" s="413"/>
      <c r="E149" s="413"/>
      <c r="F149" s="413"/>
      <c r="G149" s="435" t="s">
        <v>45</v>
      </c>
      <c r="H149" s="436">
        <v>0</v>
      </c>
      <c r="I149" s="436">
        <v>0</v>
      </c>
      <c r="J149" s="434"/>
      <c r="K149" s="467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</row>
    <row r="150" spans="1:21" s="468" customFormat="1" ht="18.75" customHeight="1" x14ac:dyDescent="0.25">
      <c r="A150" s="412"/>
      <c r="B150" s="453"/>
      <c r="C150" s="446"/>
      <c r="D150" s="413"/>
      <c r="E150" s="413"/>
      <c r="F150" s="413"/>
      <c r="G150" s="435" t="s">
        <v>46</v>
      </c>
      <c r="H150" s="479">
        <v>46.5</v>
      </c>
      <c r="I150" s="436">
        <v>0</v>
      </c>
      <c r="J150" s="434"/>
      <c r="K150" s="467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</row>
    <row r="151" spans="1:21" s="468" customFormat="1" ht="18.75" customHeight="1" x14ac:dyDescent="0.25">
      <c r="A151" s="412"/>
      <c r="B151" s="453"/>
      <c r="C151" s="447"/>
      <c r="D151" s="413"/>
      <c r="E151" s="413"/>
      <c r="F151" s="413"/>
      <c r="G151" s="435" t="s">
        <v>47</v>
      </c>
      <c r="H151" s="436">
        <v>0</v>
      </c>
      <c r="I151" s="436">
        <v>0</v>
      </c>
      <c r="J151" s="434"/>
      <c r="K151" s="467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</row>
    <row r="152" spans="1:21" s="468" customFormat="1" ht="27" customHeight="1" x14ac:dyDescent="0.25">
      <c r="A152" s="412" t="s">
        <v>609</v>
      </c>
      <c r="B152" s="451" t="s">
        <v>613</v>
      </c>
      <c r="C152" s="445" t="s">
        <v>501</v>
      </c>
      <c r="D152" s="413" t="s">
        <v>578</v>
      </c>
      <c r="E152" s="413" t="s">
        <v>614</v>
      </c>
      <c r="F152" s="452" t="s">
        <v>615</v>
      </c>
      <c r="G152" s="432" t="s">
        <v>43</v>
      </c>
      <c r="H152" s="433">
        <f>SUM(H153:H156)</f>
        <v>10274.900000000001</v>
      </c>
      <c r="I152" s="433">
        <f>SUM(I153:I156)</f>
        <v>10274.900000000001</v>
      </c>
      <c r="J152" s="434"/>
      <c r="K152" s="467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</row>
    <row r="153" spans="1:21" s="468" customFormat="1" ht="31.5" customHeight="1" x14ac:dyDescent="0.25">
      <c r="A153" s="412"/>
      <c r="B153" s="451"/>
      <c r="C153" s="446"/>
      <c r="D153" s="413"/>
      <c r="E153" s="413"/>
      <c r="F153" s="413"/>
      <c r="G153" s="435" t="s">
        <v>44</v>
      </c>
      <c r="H153" s="436">
        <v>9273.1</v>
      </c>
      <c r="I153" s="436">
        <v>9273.1</v>
      </c>
      <c r="J153" s="434"/>
      <c r="K153" s="467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</row>
    <row r="154" spans="1:21" s="468" customFormat="1" ht="42.75" customHeight="1" x14ac:dyDescent="0.25">
      <c r="A154" s="412"/>
      <c r="B154" s="451"/>
      <c r="C154" s="446"/>
      <c r="D154" s="413"/>
      <c r="E154" s="413"/>
      <c r="F154" s="413"/>
      <c r="G154" s="435" t="s">
        <v>45</v>
      </c>
      <c r="H154" s="436">
        <v>488.1</v>
      </c>
      <c r="I154" s="436">
        <v>488.1</v>
      </c>
      <c r="J154" s="434"/>
      <c r="K154" s="467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</row>
    <row r="155" spans="1:21" s="468" customFormat="1" ht="18.75" customHeight="1" x14ac:dyDescent="0.25">
      <c r="A155" s="412"/>
      <c r="B155" s="453"/>
      <c r="C155" s="446"/>
      <c r="D155" s="413"/>
      <c r="E155" s="413"/>
      <c r="F155" s="413"/>
      <c r="G155" s="435" t="s">
        <v>46</v>
      </c>
      <c r="H155" s="479">
        <v>513.70000000000005</v>
      </c>
      <c r="I155" s="436">
        <v>513.70000000000005</v>
      </c>
      <c r="J155" s="434"/>
      <c r="K155" s="467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</row>
    <row r="156" spans="1:21" s="468" customFormat="1" ht="33" customHeight="1" x14ac:dyDescent="0.25">
      <c r="A156" s="412"/>
      <c r="B156" s="453"/>
      <c r="C156" s="447"/>
      <c r="D156" s="413"/>
      <c r="E156" s="413"/>
      <c r="F156" s="413"/>
      <c r="G156" s="435" t="s">
        <v>47</v>
      </c>
      <c r="H156" s="436">
        <v>0</v>
      </c>
      <c r="I156" s="436">
        <v>0</v>
      </c>
      <c r="J156" s="434"/>
      <c r="K156" s="467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</row>
    <row r="157" spans="1:21" s="481" customFormat="1" ht="120.75" customHeight="1" x14ac:dyDescent="0.25">
      <c r="A157" s="449"/>
      <c r="B157" s="438" t="s">
        <v>616</v>
      </c>
      <c r="C157" s="439" t="s">
        <v>501</v>
      </c>
      <c r="D157" s="439" t="s">
        <v>68</v>
      </c>
      <c r="E157" s="440" t="s">
        <v>617</v>
      </c>
      <c r="F157" s="440" t="s">
        <v>618</v>
      </c>
      <c r="G157" s="441" t="s">
        <v>13</v>
      </c>
      <c r="H157" s="441" t="s">
        <v>13</v>
      </c>
      <c r="I157" s="441" t="s">
        <v>13</v>
      </c>
      <c r="J157" s="450"/>
      <c r="K157" s="480"/>
    </row>
    <row r="158" spans="1:21" s="468" customFormat="1" ht="27" customHeight="1" x14ac:dyDescent="0.25">
      <c r="A158" s="471" t="s">
        <v>348</v>
      </c>
      <c r="B158" s="478" t="s">
        <v>619</v>
      </c>
      <c r="C158" s="445" t="s">
        <v>501</v>
      </c>
      <c r="D158" s="431" t="s">
        <v>13</v>
      </c>
      <c r="E158" s="431" t="s">
        <v>13</v>
      </c>
      <c r="F158" s="431" t="s">
        <v>13</v>
      </c>
      <c r="G158" s="432" t="s">
        <v>43</v>
      </c>
      <c r="H158" s="433">
        <f>SUM(H159:H162)</f>
        <v>1361.2</v>
      </c>
      <c r="I158" s="433">
        <f>SUM(I159:I162)</f>
        <v>374.6</v>
      </c>
      <c r="J158" s="434" t="s">
        <v>13</v>
      </c>
      <c r="K158" s="467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</row>
    <row r="159" spans="1:21" s="468" customFormat="1" ht="24" customHeight="1" x14ac:dyDescent="0.25">
      <c r="A159" s="471"/>
      <c r="B159" s="478"/>
      <c r="C159" s="446"/>
      <c r="D159" s="431"/>
      <c r="E159" s="431"/>
      <c r="F159" s="431"/>
      <c r="G159" s="435" t="s">
        <v>44</v>
      </c>
      <c r="H159" s="479">
        <f t="shared" ref="H159:I160" si="5">SUM(H164,H169,H174)</f>
        <v>1188.5</v>
      </c>
      <c r="I159" s="479">
        <f t="shared" si="5"/>
        <v>297.10000000000002</v>
      </c>
      <c r="J159" s="434"/>
      <c r="K159" s="467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</row>
    <row r="160" spans="1:21" s="468" customFormat="1" ht="42.75" customHeight="1" x14ac:dyDescent="0.25">
      <c r="A160" s="471"/>
      <c r="B160" s="478"/>
      <c r="C160" s="446"/>
      <c r="D160" s="431"/>
      <c r="E160" s="431"/>
      <c r="F160" s="431"/>
      <c r="G160" s="435" t="s">
        <v>45</v>
      </c>
      <c r="H160" s="479">
        <f t="shared" si="5"/>
        <v>62.5</v>
      </c>
      <c r="I160" s="479">
        <f t="shared" si="5"/>
        <v>15.7</v>
      </c>
      <c r="J160" s="434"/>
      <c r="K160" s="467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</row>
    <row r="161" spans="1:21" s="468" customFormat="1" ht="18.75" customHeight="1" x14ac:dyDescent="0.25">
      <c r="A161" s="471"/>
      <c r="B161" s="453"/>
      <c r="C161" s="446"/>
      <c r="D161" s="431"/>
      <c r="E161" s="431"/>
      <c r="F161" s="431"/>
      <c r="G161" s="435" t="s">
        <v>46</v>
      </c>
      <c r="H161" s="479">
        <f>SUM(H166,H171,H176)</f>
        <v>110.2</v>
      </c>
      <c r="I161" s="479">
        <f>SUM(I166,I171,I176)</f>
        <v>61.8</v>
      </c>
      <c r="J161" s="434"/>
      <c r="K161" s="467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</row>
    <row r="162" spans="1:21" s="468" customFormat="1" ht="27.75" customHeight="1" x14ac:dyDescent="0.25">
      <c r="A162" s="471"/>
      <c r="B162" s="453"/>
      <c r="C162" s="447"/>
      <c r="D162" s="431"/>
      <c r="E162" s="431"/>
      <c r="F162" s="431"/>
      <c r="G162" s="435" t="s">
        <v>47</v>
      </c>
      <c r="H162" s="479">
        <f>SUM(H167,H172,H177)</f>
        <v>0</v>
      </c>
      <c r="I162" s="479">
        <f>SUM(I167,I172,I177)</f>
        <v>0</v>
      </c>
      <c r="J162" s="434"/>
      <c r="K162" s="467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</row>
    <row r="163" spans="1:21" s="468" customFormat="1" ht="51" customHeight="1" x14ac:dyDescent="0.25">
      <c r="A163" s="412" t="s">
        <v>620</v>
      </c>
      <c r="B163" s="451" t="s">
        <v>621</v>
      </c>
      <c r="C163" s="445" t="s">
        <v>501</v>
      </c>
      <c r="D163" s="413" t="s">
        <v>598</v>
      </c>
      <c r="E163" s="413" t="s">
        <v>622</v>
      </c>
      <c r="F163" s="452" t="s">
        <v>623</v>
      </c>
      <c r="G163" s="432" t="s">
        <v>43</v>
      </c>
      <c r="H163" s="433">
        <f>SUM(H164:H167)</f>
        <v>1331.4</v>
      </c>
      <c r="I163" s="433">
        <f>SUM(I164:I167)</f>
        <v>374.6</v>
      </c>
      <c r="J163" s="434"/>
      <c r="K163" s="467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</row>
    <row r="164" spans="1:21" s="468" customFormat="1" ht="42" customHeight="1" x14ac:dyDescent="0.25">
      <c r="A164" s="412"/>
      <c r="B164" s="451"/>
      <c r="C164" s="446"/>
      <c r="D164" s="413"/>
      <c r="E164" s="413"/>
      <c r="F164" s="413"/>
      <c r="G164" s="435" t="s">
        <v>44</v>
      </c>
      <c r="H164" s="436">
        <v>1188.5</v>
      </c>
      <c r="I164" s="436">
        <v>297.10000000000002</v>
      </c>
      <c r="J164" s="482"/>
      <c r="K164" s="467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</row>
    <row r="165" spans="1:21" s="468" customFormat="1" ht="42.75" customHeight="1" x14ac:dyDescent="0.25">
      <c r="A165" s="412"/>
      <c r="B165" s="451"/>
      <c r="C165" s="446"/>
      <c r="D165" s="413"/>
      <c r="E165" s="413"/>
      <c r="F165" s="413"/>
      <c r="G165" s="435" t="s">
        <v>45</v>
      </c>
      <c r="H165" s="436">
        <v>62.5</v>
      </c>
      <c r="I165" s="436">
        <v>15.7</v>
      </c>
      <c r="J165" s="482"/>
      <c r="K165" s="467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</row>
    <row r="166" spans="1:21" s="468" customFormat="1" ht="41.25" customHeight="1" x14ac:dyDescent="0.25">
      <c r="A166" s="412"/>
      <c r="B166" s="453"/>
      <c r="C166" s="446"/>
      <c r="D166" s="413"/>
      <c r="E166" s="413"/>
      <c r="F166" s="413"/>
      <c r="G166" s="435" t="s">
        <v>46</v>
      </c>
      <c r="H166" s="479">
        <f>51.4+29</f>
        <v>80.400000000000006</v>
      </c>
      <c r="I166" s="436">
        <f>32.8+29</f>
        <v>61.8</v>
      </c>
      <c r="J166" s="482"/>
      <c r="K166" s="467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</row>
    <row r="167" spans="1:21" ht="222.75" customHeight="1" x14ac:dyDescent="0.25">
      <c r="A167" s="412"/>
      <c r="B167" s="453"/>
      <c r="C167" s="447"/>
      <c r="D167" s="413"/>
      <c r="E167" s="413"/>
      <c r="F167" s="413"/>
      <c r="G167" s="435" t="s">
        <v>47</v>
      </c>
      <c r="H167" s="436">
        <v>0</v>
      </c>
      <c r="I167" s="436">
        <v>0</v>
      </c>
      <c r="J167" s="483"/>
    </row>
    <row r="168" spans="1:21" ht="27" customHeight="1" x14ac:dyDescent="0.25">
      <c r="A168" s="412" t="s">
        <v>624</v>
      </c>
      <c r="B168" s="451" t="s">
        <v>625</v>
      </c>
      <c r="C168" s="445" t="s">
        <v>501</v>
      </c>
      <c r="D168" s="413" t="s">
        <v>68</v>
      </c>
      <c r="E168" s="413" t="s">
        <v>626</v>
      </c>
      <c r="F168" s="452" t="s">
        <v>627</v>
      </c>
      <c r="G168" s="432" t="s">
        <v>43</v>
      </c>
      <c r="H168" s="433">
        <f>SUM(H169:H172)</f>
        <v>29.799999999999997</v>
      </c>
      <c r="I168" s="433">
        <f>SUM(I169:I172)</f>
        <v>0</v>
      </c>
      <c r="J168" s="434"/>
    </row>
    <row r="169" spans="1:21" ht="24" customHeight="1" x14ac:dyDescent="0.25">
      <c r="A169" s="412"/>
      <c r="B169" s="451"/>
      <c r="C169" s="446"/>
      <c r="D169" s="413"/>
      <c r="E169" s="413"/>
      <c r="F169" s="413"/>
      <c r="G169" s="435" t="s">
        <v>44</v>
      </c>
      <c r="H169" s="436">
        <v>0</v>
      </c>
      <c r="I169" s="436">
        <v>0</v>
      </c>
      <c r="J169" s="434"/>
    </row>
    <row r="170" spans="1:21" ht="42.75" customHeight="1" x14ac:dyDescent="0.25">
      <c r="A170" s="412"/>
      <c r="B170" s="451"/>
      <c r="C170" s="446"/>
      <c r="D170" s="413"/>
      <c r="E170" s="413"/>
      <c r="F170" s="413"/>
      <c r="G170" s="435" t="s">
        <v>45</v>
      </c>
      <c r="H170" s="436">
        <v>0</v>
      </c>
      <c r="I170" s="436">
        <v>0</v>
      </c>
      <c r="J170" s="434"/>
    </row>
    <row r="171" spans="1:21" ht="18.75" customHeight="1" x14ac:dyDescent="0.25">
      <c r="A171" s="412"/>
      <c r="B171" s="453"/>
      <c r="C171" s="446"/>
      <c r="D171" s="413"/>
      <c r="E171" s="413"/>
      <c r="F171" s="413"/>
      <c r="G171" s="435" t="s">
        <v>46</v>
      </c>
      <c r="H171" s="479">
        <f>58.8-29</f>
        <v>29.799999999999997</v>
      </c>
      <c r="I171" s="436">
        <v>0</v>
      </c>
      <c r="J171" s="434"/>
    </row>
    <row r="172" spans="1:21" ht="27" customHeight="1" x14ac:dyDescent="0.25">
      <c r="A172" s="412"/>
      <c r="B172" s="453"/>
      <c r="C172" s="447"/>
      <c r="D172" s="413"/>
      <c r="E172" s="413"/>
      <c r="F172" s="413"/>
      <c r="G172" s="435" t="s">
        <v>47</v>
      </c>
      <c r="H172" s="436">
        <v>0</v>
      </c>
      <c r="I172" s="436">
        <v>0</v>
      </c>
      <c r="J172" s="434"/>
    </row>
    <row r="173" spans="1:21" ht="27" customHeight="1" x14ac:dyDescent="0.25">
      <c r="A173" s="412" t="s">
        <v>628</v>
      </c>
      <c r="B173" s="451" t="s">
        <v>629</v>
      </c>
      <c r="C173" s="445" t="s">
        <v>501</v>
      </c>
      <c r="D173" s="413" t="s">
        <v>598</v>
      </c>
      <c r="E173" s="413" t="s">
        <v>630</v>
      </c>
      <c r="F173" s="452" t="s">
        <v>631</v>
      </c>
      <c r="G173" s="432" t="s">
        <v>43</v>
      </c>
      <c r="H173" s="433">
        <f>SUM(H174:H177)</f>
        <v>0</v>
      </c>
      <c r="I173" s="433">
        <f>SUM(I174:I177)</f>
        <v>0</v>
      </c>
      <c r="J173" s="434"/>
    </row>
    <row r="174" spans="1:21" ht="24" customHeight="1" x14ac:dyDescent="0.25">
      <c r="A174" s="412"/>
      <c r="B174" s="451"/>
      <c r="C174" s="446"/>
      <c r="D174" s="413"/>
      <c r="E174" s="413"/>
      <c r="F174" s="413"/>
      <c r="G174" s="435" t="s">
        <v>44</v>
      </c>
      <c r="H174" s="436">
        <v>0</v>
      </c>
      <c r="I174" s="436">
        <v>0</v>
      </c>
      <c r="J174" s="434"/>
    </row>
    <row r="175" spans="1:21" ht="42.75" customHeight="1" x14ac:dyDescent="0.25">
      <c r="A175" s="412"/>
      <c r="B175" s="451"/>
      <c r="C175" s="446"/>
      <c r="D175" s="413"/>
      <c r="E175" s="413"/>
      <c r="F175" s="413"/>
      <c r="G175" s="435" t="s">
        <v>45</v>
      </c>
      <c r="H175" s="436">
        <v>0</v>
      </c>
      <c r="I175" s="436">
        <v>0</v>
      </c>
      <c r="J175" s="434"/>
    </row>
    <row r="176" spans="1:21" ht="18.75" customHeight="1" x14ac:dyDescent="0.25">
      <c r="A176" s="412"/>
      <c r="B176" s="453"/>
      <c r="C176" s="446"/>
      <c r="D176" s="413"/>
      <c r="E176" s="413"/>
      <c r="F176" s="413"/>
      <c r="G176" s="435" t="s">
        <v>46</v>
      </c>
      <c r="H176" s="479">
        <v>0</v>
      </c>
      <c r="I176" s="436">
        <v>0</v>
      </c>
      <c r="J176" s="434"/>
    </row>
    <row r="177" spans="1:21" ht="281.25" customHeight="1" x14ac:dyDescent="0.25">
      <c r="A177" s="412"/>
      <c r="B177" s="453"/>
      <c r="C177" s="447"/>
      <c r="D177" s="413"/>
      <c r="E177" s="413"/>
      <c r="F177" s="413"/>
      <c r="G177" s="435" t="s">
        <v>47</v>
      </c>
      <c r="H177" s="436">
        <v>0</v>
      </c>
      <c r="I177" s="436">
        <v>0</v>
      </c>
      <c r="J177" s="434"/>
    </row>
    <row r="178" spans="1:21" s="487" customFormat="1" ht="101.25" customHeight="1" x14ac:dyDescent="0.25">
      <c r="A178" s="449"/>
      <c r="B178" s="438" t="s">
        <v>632</v>
      </c>
      <c r="C178" s="439" t="s">
        <v>501</v>
      </c>
      <c r="D178" s="439" t="s">
        <v>633</v>
      </c>
      <c r="E178" s="484" t="s">
        <v>634</v>
      </c>
      <c r="F178" s="484" t="s">
        <v>635</v>
      </c>
      <c r="G178" s="441" t="s">
        <v>13</v>
      </c>
      <c r="H178" s="441" t="s">
        <v>13</v>
      </c>
      <c r="I178" s="441" t="s">
        <v>13</v>
      </c>
      <c r="J178" s="450"/>
      <c r="K178" s="485"/>
      <c r="L178" s="486"/>
      <c r="M178" s="486"/>
      <c r="N178" s="486"/>
      <c r="O178" s="486"/>
      <c r="P178" s="486"/>
      <c r="Q178" s="486"/>
      <c r="R178" s="486"/>
      <c r="S178" s="486"/>
      <c r="T178" s="486"/>
      <c r="U178" s="486"/>
    </row>
    <row r="179" spans="1:21" ht="27.75" customHeight="1" x14ac:dyDescent="0.25">
      <c r="A179" s="455"/>
      <c r="B179" s="456" t="s">
        <v>636</v>
      </c>
      <c r="C179" s="425" t="s">
        <v>13</v>
      </c>
      <c r="D179" s="425" t="s">
        <v>13</v>
      </c>
      <c r="E179" s="425" t="s">
        <v>13</v>
      </c>
      <c r="F179" s="425" t="s">
        <v>13</v>
      </c>
      <c r="G179" s="457" t="s">
        <v>43</v>
      </c>
      <c r="H179" s="458">
        <f>SUM(H180:H183)</f>
        <v>12320.5</v>
      </c>
      <c r="I179" s="458">
        <f>SUM(I180:I183)</f>
        <v>11142.9</v>
      </c>
      <c r="J179" s="459" t="s">
        <v>13</v>
      </c>
    </row>
    <row r="180" spans="1:21" s="490" customFormat="1" ht="24" customHeight="1" x14ac:dyDescent="0.25">
      <c r="A180" s="455"/>
      <c r="B180" s="456"/>
      <c r="C180" s="425"/>
      <c r="D180" s="425"/>
      <c r="E180" s="425"/>
      <c r="F180" s="425"/>
      <c r="G180" s="457" t="s">
        <v>44</v>
      </c>
      <c r="H180" s="458">
        <f>SUM(H128,H159)</f>
        <v>10461.6</v>
      </c>
      <c r="I180" s="458">
        <f>SUM(I128,I159)</f>
        <v>9570.2000000000007</v>
      </c>
      <c r="J180" s="459"/>
      <c r="K180" s="488"/>
      <c r="L180" s="489"/>
      <c r="M180" s="489"/>
      <c r="N180" s="489"/>
      <c r="O180" s="489"/>
      <c r="P180" s="489"/>
      <c r="Q180" s="489"/>
      <c r="R180" s="489"/>
      <c r="S180" s="489"/>
      <c r="T180" s="489"/>
      <c r="U180" s="489"/>
    </row>
    <row r="181" spans="1:21" s="490" customFormat="1" ht="24" customHeight="1" x14ac:dyDescent="0.25">
      <c r="A181" s="455"/>
      <c r="B181" s="456"/>
      <c r="C181" s="425"/>
      <c r="D181" s="425"/>
      <c r="E181" s="425"/>
      <c r="F181" s="425"/>
      <c r="G181" s="457" t="s">
        <v>45</v>
      </c>
      <c r="H181" s="458">
        <f t="shared" ref="H181:I182" si="6">SUM(H129,H160)</f>
        <v>550.6</v>
      </c>
      <c r="I181" s="458">
        <f t="shared" si="6"/>
        <v>503.8</v>
      </c>
      <c r="J181" s="459"/>
      <c r="K181" s="488"/>
      <c r="L181" s="489"/>
      <c r="M181" s="489"/>
      <c r="N181" s="489"/>
      <c r="O181" s="489"/>
      <c r="P181" s="489"/>
      <c r="Q181" s="489"/>
      <c r="R181" s="489"/>
      <c r="S181" s="489"/>
      <c r="T181" s="489"/>
      <c r="U181" s="489"/>
    </row>
    <row r="182" spans="1:21" s="490" customFormat="1" ht="18.75" customHeight="1" x14ac:dyDescent="0.25">
      <c r="A182" s="455"/>
      <c r="B182" s="456"/>
      <c r="C182" s="425"/>
      <c r="D182" s="425"/>
      <c r="E182" s="425"/>
      <c r="F182" s="425"/>
      <c r="G182" s="457" t="s">
        <v>46</v>
      </c>
      <c r="H182" s="458">
        <f t="shared" si="6"/>
        <v>1308.3</v>
      </c>
      <c r="I182" s="458">
        <f t="shared" si="6"/>
        <v>1068.9000000000001</v>
      </c>
      <c r="J182" s="459"/>
      <c r="K182" s="488"/>
      <c r="L182" s="489"/>
      <c r="M182" s="489"/>
      <c r="N182" s="489"/>
      <c r="O182" s="489"/>
      <c r="P182" s="489"/>
      <c r="Q182" s="489"/>
      <c r="R182" s="489"/>
      <c r="S182" s="489"/>
      <c r="T182" s="489"/>
      <c r="U182" s="489"/>
    </row>
    <row r="183" spans="1:21" s="490" customFormat="1" ht="27.75" customHeight="1" x14ac:dyDescent="0.25">
      <c r="A183" s="455"/>
      <c r="B183" s="456"/>
      <c r="C183" s="425"/>
      <c r="D183" s="425"/>
      <c r="E183" s="425"/>
      <c r="F183" s="425"/>
      <c r="G183" s="457" t="s">
        <v>47</v>
      </c>
      <c r="H183" s="458">
        <f>SUM(H131,H162)</f>
        <v>0</v>
      </c>
      <c r="I183" s="458">
        <f>SUM(I131,I162)</f>
        <v>0</v>
      </c>
      <c r="J183" s="459"/>
      <c r="K183" s="488"/>
      <c r="L183" s="489"/>
      <c r="M183" s="489"/>
      <c r="N183" s="489"/>
      <c r="O183" s="489"/>
      <c r="P183" s="489"/>
      <c r="Q183" s="489"/>
      <c r="R183" s="489"/>
      <c r="S183" s="489"/>
      <c r="T183" s="489"/>
      <c r="U183" s="489"/>
    </row>
    <row r="184" spans="1:21" ht="27" customHeight="1" x14ac:dyDescent="0.25">
      <c r="A184" s="477" t="s">
        <v>132</v>
      </c>
      <c r="B184" s="425" t="s">
        <v>637</v>
      </c>
      <c r="C184" s="425"/>
      <c r="D184" s="425"/>
      <c r="E184" s="425"/>
      <c r="F184" s="425"/>
      <c r="G184" s="425"/>
      <c r="H184" s="425"/>
      <c r="I184" s="425"/>
      <c r="J184" s="425"/>
    </row>
    <row r="185" spans="1:21" ht="27" customHeight="1" x14ac:dyDescent="0.25">
      <c r="A185" s="471" t="s">
        <v>638</v>
      </c>
      <c r="B185" s="429" t="s">
        <v>639</v>
      </c>
      <c r="C185" s="445" t="s">
        <v>501</v>
      </c>
      <c r="D185" s="431" t="s">
        <v>13</v>
      </c>
      <c r="E185" s="431" t="s">
        <v>13</v>
      </c>
      <c r="F185" s="431" t="s">
        <v>13</v>
      </c>
      <c r="G185" s="432" t="s">
        <v>43</v>
      </c>
      <c r="H185" s="433">
        <f>SUM(H186:H189)</f>
        <v>167579.6</v>
      </c>
      <c r="I185" s="433">
        <f>SUM(I186:I189)</f>
        <v>121470.29999999999</v>
      </c>
      <c r="J185" s="434" t="s">
        <v>13</v>
      </c>
    </row>
    <row r="186" spans="1:21" ht="24" customHeight="1" x14ac:dyDescent="0.25">
      <c r="A186" s="471"/>
      <c r="B186" s="429"/>
      <c r="C186" s="446"/>
      <c r="D186" s="431"/>
      <c r="E186" s="431"/>
      <c r="F186" s="431"/>
      <c r="G186" s="435" t="s">
        <v>44</v>
      </c>
      <c r="H186" s="436">
        <f t="shared" ref="H186:I187" si="7">SUM(H191,H196)</f>
        <v>0</v>
      </c>
      <c r="I186" s="436">
        <f t="shared" si="7"/>
        <v>0</v>
      </c>
      <c r="J186" s="434"/>
    </row>
    <row r="187" spans="1:21" ht="36.75" customHeight="1" x14ac:dyDescent="0.25">
      <c r="A187" s="471"/>
      <c r="B187" s="429"/>
      <c r="C187" s="446"/>
      <c r="D187" s="431"/>
      <c r="E187" s="431"/>
      <c r="F187" s="431"/>
      <c r="G187" s="435" t="s">
        <v>45</v>
      </c>
      <c r="H187" s="436">
        <f t="shared" si="7"/>
        <v>597.5</v>
      </c>
      <c r="I187" s="436">
        <f t="shared" si="7"/>
        <v>413.2</v>
      </c>
      <c r="J187" s="434"/>
    </row>
    <row r="188" spans="1:21" ht="18.75" customHeight="1" x14ac:dyDescent="0.25">
      <c r="A188" s="471"/>
      <c r="B188" s="429"/>
      <c r="C188" s="446"/>
      <c r="D188" s="431"/>
      <c r="E188" s="431"/>
      <c r="F188" s="431"/>
      <c r="G188" s="435" t="s">
        <v>46</v>
      </c>
      <c r="H188" s="436">
        <f>SUM(H193,H198)</f>
        <v>89207.1</v>
      </c>
      <c r="I188" s="436">
        <f>SUM(I193,I198)</f>
        <v>74812.399999999994</v>
      </c>
      <c r="J188" s="434"/>
    </row>
    <row r="189" spans="1:21" ht="17.25" customHeight="1" x14ac:dyDescent="0.25">
      <c r="A189" s="471"/>
      <c r="B189" s="429"/>
      <c r="C189" s="447"/>
      <c r="D189" s="431"/>
      <c r="E189" s="431"/>
      <c r="F189" s="431"/>
      <c r="G189" s="435" t="s">
        <v>47</v>
      </c>
      <c r="H189" s="436">
        <f>SUM(H194,H199)</f>
        <v>77775</v>
      </c>
      <c r="I189" s="436">
        <f>SUM(I194,I199)</f>
        <v>46244.7</v>
      </c>
      <c r="J189" s="434"/>
    </row>
    <row r="190" spans="1:21" ht="27" customHeight="1" x14ac:dyDescent="0.25">
      <c r="A190" s="412"/>
      <c r="B190" s="465" t="s">
        <v>640</v>
      </c>
      <c r="C190" s="445" t="s">
        <v>501</v>
      </c>
      <c r="D190" s="413" t="s">
        <v>69</v>
      </c>
      <c r="E190" s="452" t="s">
        <v>641</v>
      </c>
      <c r="F190" s="452" t="s">
        <v>642</v>
      </c>
      <c r="G190" s="432" t="s">
        <v>43</v>
      </c>
      <c r="H190" s="433">
        <f>SUM(H191:H194)</f>
        <v>161124.5</v>
      </c>
      <c r="I190" s="433">
        <f>SUM(I191:I194)</f>
        <v>117397.09999999999</v>
      </c>
      <c r="J190" s="434"/>
    </row>
    <row r="191" spans="1:21" ht="37.5" customHeight="1" x14ac:dyDescent="0.25">
      <c r="A191" s="412"/>
      <c r="B191" s="465"/>
      <c r="C191" s="446"/>
      <c r="D191" s="413"/>
      <c r="E191" s="413"/>
      <c r="F191" s="413"/>
      <c r="G191" s="435" t="s">
        <v>44</v>
      </c>
      <c r="H191" s="436">
        <v>0</v>
      </c>
      <c r="I191" s="436">
        <v>0</v>
      </c>
      <c r="J191" s="434"/>
    </row>
    <row r="192" spans="1:21" ht="36.75" customHeight="1" x14ac:dyDescent="0.25">
      <c r="A192" s="412"/>
      <c r="B192" s="465"/>
      <c r="C192" s="446"/>
      <c r="D192" s="413"/>
      <c r="E192" s="413"/>
      <c r="F192" s="413"/>
      <c r="G192" s="435" t="s">
        <v>45</v>
      </c>
      <c r="H192" s="436">
        <v>597.5</v>
      </c>
      <c r="I192" s="436">
        <v>413.2</v>
      </c>
      <c r="J192" s="434"/>
    </row>
    <row r="193" spans="1:11" ht="18.75" customHeight="1" x14ac:dyDescent="0.25">
      <c r="A193" s="412"/>
      <c r="B193" s="454"/>
      <c r="C193" s="446"/>
      <c r="D193" s="413"/>
      <c r="E193" s="413"/>
      <c r="F193" s="413"/>
      <c r="G193" s="435" t="s">
        <v>46</v>
      </c>
      <c r="H193" s="436">
        <v>82752</v>
      </c>
      <c r="I193" s="436">
        <v>70739.199999999997</v>
      </c>
      <c r="J193" s="434"/>
    </row>
    <row r="194" spans="1:11" ht="26.25" customHeight="1" x14ac:dyDescent="0.25">
      <c r="A194" s="412"/>
      <c r="B194" s="454"/>
      <c r="C194" s="447"/>
      <c r="D194" s="413"/>
      <c r="E194" s="413"/>
      <c r="F194" s="413"/>
      <c r="G194" s="435" t="s">
        <v>47</v>
      </c>
      <c r="H194" s="436">
        <v>77775</v>
      </c>
      <c r="I194" s="436">
        <v>46244.7</v>
      </c>
      <c r="J194" s="434"/>
    </row>
    <row r="195" spans="1:11" ht="27" customHeight="1" x14ac:dyDescent="0.25">
      <c r="A195" s="412"/>
      <c r="B195" s="465" t="s">
        <v>643</v>
      </c>
      <c r="C195" s="445" t="s">
        <v>501</v>
      </c>
      <c r="D195" s="413" t="s">
        <v>69</v>
      </c>
      <c r="E195" s="452" t="s">
        <v>644</v>
      </c>
      <c r="F195" s="452" t="s">
        <v>645</v>
      </c>
      <c r="G195" s="432" t="s">
        <v>43</v>
      </c>
      <c r="H195" s="433">
        <f>SUM(H196:H199)</f>
        <v>6455.1</v>
      </c>
      <c r="I195" s="433">
        <f>SUM(I196:I199)</f>
        <v>4073.2</v>
      </c>
      <c r="J195" s="434"/>
    </row>
    <row r="196" spans="1:11" ht="31.5" customHeight="1" x14ac:dyDescent="0.25">
      <c r="A196" s="412"/>
      <c r="B196" s="465"/>
      <c r="C196" s="446"/>
      <c r="D196" s="413"/>
      <c r="E196" s="413"/>
      <c r="F196" s="413"/>
      <c r="G196" s="435" t="s">
        <v>44</v>
      </c>
      <c r="H196" s="436">
        <v>0</v>
      </c>
      <c r="I196" s="436">
        <v>0</v>
      </c>
      <c r="J196" s="434"/>
    </row>
    <row r="197" spans="1:11" ht="45" customHeight="1" x14ac:dyDescent="0.25">
      <c r="A197" s="412"/>
      <c r="B197" s="465"/>
      <c r="C197" s="446"/>
      <c r="D197" s="413"/>
      <c r="E197" s="413"/>
      <c r="F197" s="413"/>
      <c r="G197" s="435" t="s">
        <v>45</v>
      </c>
      <c r="H197" s="436">
        <v>0</v>
      </c>
      <c r="I197" s="436">
        <v>0</v>
      </c>
      <c r="J197" s="434"/>
    </row>
    <row r="198" spans="1:11" ht="18.75" customHeight="1" x14ac:dyDescent="0.25">
      <c r="A198" s="412"/>
      <c r="B198" s="454"/>
      <c r="C198" s="446"/>
      <c r="D198" s="413"/>
      <c r="E198" s="413"/>
      <c r="F198" s="413"/>
      <c r="G198" s="435" t="s">
        <v>46</v>
      </c>
      <c r="H198" s="436">
        <v>6455.1</v>
      </c>
      <c r="I198" s="436">
        <v>4073.2</v>
      </c>
      <c r="J198" s="434"/>
    </row>
    <row r="199" spans="1:11" ht="24" customHeight="1" x14ac:dyDescent="0.25">
      <c r="A199" s="412"/>
      <c r="B199" s="454"/>
      <c r="C199" s="447"/>
      <c r="D199" s="413"/>
      <c r="E199" s="413"/>
      <c r="F199" s="413"/>
      <c r="G199" s="435" t="s">
        <v>47</v>
      </c>
      <c r="H199" s="436">
        <v>0</v>
      </c>
      <c r="I199" s="436">
        <v>0</v>
      </c>
      <c r="J199" s="434"/>
    </row>
    <row r="200" spans="1:11" s="481" customFormat="1" ht="111.75" customHeight="1" x14ac:dyDescent="0.25">
      <c r="A200" s="449"/>
      <c r="B200" s="438" t="s">
        <v>646</v>
      </c>
      <c r="C200" s="439" t="s">
        <v>501</v>
      </c>
      <c r="D200" s="439" t="s">
        <v>69</v>
      </c>
      <c r="E200" s="440" t="s">
        <v>647</v>
      </c>
      <c r="F200" s="440" t="s">
        <v>648</v>
      </c>
      <c r="G200" s="441" t="s">
        <v>13</v>
      </c>
      <c r="H200" s="441" t="s">
        <v>13</v>
      </c>
      <c r="I200" s="441" t="s">
        <v>13</v>
      </c>
      <c r="J200" s="450"/>
      <c r="K200" s="480"/>
    </row>
    <row r="201" spans="1:11" ht="27" customHeight="1" x14ac:dyDescent="0.25">
      <c r="A201" s="471" t="s">
        <v>649</v>
      </c>
      <c r="B201" s="429" t="s">
        <v>650</v>
      </c>
      <c r="C201" s="445" t="s">
        <v>501</v>
      </c>
      <c r="D201" s="431" t="s">
        <v>13</v>
      </c>
      <c r="E201" s="431" t="s">
        <v>13</v>
      </c>
      <c r="F201" s="431" t="s">
        <v>13</v>
      </c>
      <c r="G201" s="432" t="s">
        <v>43</v>
      </c>
      <c r="H201" s="433">
        <f>SUM(H202:H205)</f>
        <v>9453.2999999999993</v>
      </c>
      <c r="I201" s="433">
        <f>SUM(I202:I205)</f>
        <v>5700</v>
      </c>
      <c r="J201" s="434" t="s">
        <v>13</v>
      </c>
    </row>
    <row r="202" spans="1:11" ht="24" customHeight="1" x14ac:dyDescent="0.25">
      <c r="A202" s="471"/>
      <c r="B202" s="429"/>
      <c r="C202" s="446"/>
      <c r="D202" s="431"/>
      <c r="E202" s="431"/>
      <c r="F202" s="431"/>
      <c r="G202" s="435" t="s">
        <v>44</v>
      </c>
      <c r="H202" s="436">
        <v>0</v>
      </c>
      <c r="I202" s="436">
        <v>0</v>
      </c>
      <c r="J202" s="434"/>
    </row>
    <row r="203" spans="1:11" ht="36.75" customHeight="1" x14ac:dyDescent="0.25">
      <c r="A203" s="471"/>
      <c r="B203" s="429"/>
      <c r="C203" s="446"/>
      <c r="D203" s="431"/>
      <c r="E203" s="431"/>
      <c r="F203" s="431"/>
      <c r="G203" s="435" t="s">
        <v>45</v>
      </c>
      <c r="H203" s="436">
        <v>9453.2999999999993</v>
      </c>
      <c r="I203" s="436">
        <v>5700</v>
      </c>
      <c r="J203" s="434"/>
    </row>
    <row r="204" spans="1:11" ht="18.75" customHeight="1" x14ac:dyDescent="0.25">
      <c r="A204" s="471"/>
      <c r="B204" s="429"/>
      <c r="C204" s="446"/>
      <c r="D204" s="431"/>
      <c r="E204" s="431"/>
      <c r="F204" s="431"/>
      <c r="G204" s="435" t="s">
        <v>46</v>
      </c>
      <c r="H204" s="436">
        <v>0</v>
      </c>
      <c r="I204" s="436">
        <v>0</v>
      </c>
      <c r="J204" s="434"/>
    </row>
    <row r="205" spans="1:11" ht="17.25" customHeight="1" x14ac:dyDescent="0.25">
      <c r="A205" s="471"/>
      <c r="B205" s="429"/>
      <c r="C205" s="447"/>
      <c r="D205" s="431"/>
      <c r="E205" s="431"/>
      <c r="F205" s="431"/>
      <c r="G205" s="435" t="s">
        <v>47</v>
      </c>
      <c r="H205" s="436">
        <v>0</v>
      </c>
      <c r="I205" s="436">
        <v>0</v>
      </c>
      <c r="J205" s="434"/>
    </row>
    <row r="206" spans="1:11" s="481" customFormat="1" ht="105" customHeight="1" x14ac:dyDescent="0.25">
      <c r="A206" s="449"/>
      <c r="B206" s="438" t="s">
        <v>651</v>
      </c>
      <c r="C206" s="439" t="s">
        <v>501</v>
      </c>
      <c r="D206" s="439" t="s">
        <v>69</v>
      </c>
      <c r="E206" s="440" t="s">
        <v>652</v>
      </c>
      <c r="F206" s="440" t="s">
        <v>653</v>
      </c>
      <c r="G206" s="441" t="s">
        <v>13</v>
      </c>
      <c r="H206" s="441" t="s">
        <v>13</v>
      </c>
      <c r="I206" s="441" t="s">
        <v>13</v>
      </c>
      <c r="J206" s="450"/>
      <c r="K206" s="480"/>
    </row>
    <row r="207" spans="1:11" ht="27" customHeight="1" x14ac:dyDescent="0.25">
      <c r="A207" s="471" t="s">
        <v>654</v>
      </c>
      <c r="B207" s="429" t="s">
        <v>655</v>
      </c>
      <c r="C207" s="445" t="s">
        <v>501</v>
      </c>
      <c r="D207" s="431" t="s">
        <v>13</v>
      </c>
      <c r="E207" s="431" t="s">
        <v>13</v>
      </c>
      <c r="F207" s="431" t="s">
        <v>13</v>
      </c>
      <c r="G207" s="432" t="s">
        <v>43</v>
      </c>
      <c r="H207" s="433">
        <f>SUM(H208:H211)</f>
        <v>1367724.5</v>
      </c>
      <c r="I207" s="433">
        <f>SUM(I208:I211)</f>
        <v>923887.5</v>
      </c>
      <c r="J207" s="434" t="s">
        <v>13</v>
      </c>
    </row>
    <row r="208" spans="1:11" ht="24" customHeight="1" x14ac:dyDescent="0.25">
      <c r="A208" s="471"/>
      <c r="B208" s="429"/>
      <c r="C208" s="446"/>
      <c r="D208" s="431"/>
      <c r="E208" s="431"/>
      <c r="F208" s="431"/>
      <c r="G208" s="435" t="s">
        <v>44</v>
      </c>
      <c r="H208" s="436">
        <v>0</v>
      </c>
      <c r="I208" s="436">
        <v>0</v>
      </c>
      <c r="J208" s="434"/>
    </row>
    <row r="209" spans="1:11" ht="36.75" customHeight="1" x14ac:dyDescent="0.25">
      <c r="A209" s="471"/>
      <c r="B209" s="429"/>
      <c r="C209" s="446"/>
      <c r="D209" s="431"/>
      <c r="E209" s="431"/>
      <c r="F209" s="431"/>
      <c r="G209" s="435" t="s">
        <v>45</v>
      </c>
      <c r="H209" s="436">
        <v>1367724.5</v>
      </c>
      <c r="I209" s="436">
        <v>923887.5</v>
      </c>
      <c r="J209" s="434"/>
    </row>
    <row r="210" spans="1:11" ht="18.75" customHeight="1" x14ac:dyDescent="0.25">
      <c r="A210" s="471"/>
      <c r="B210" s="429"/>
      <c r="C210" s="446"/>
      <c r="D210" s="431"/>
      <c r="E210" s="431"/>
      <c r="F210" s="431"/>
      <c r="G210" s="435" t="s">
        <v>46</v>
      </c>
      <c r="H210" s="436">
        <v>0</v>
      </c>
      <c r="I210" s="436">
        <v>0</v>
      </c>
      <c r="J210" s="434"/>
    </row>
    <row r="211" spans="1:11" ht="17.25" customHeight="1" x14ac:dyDescent="0.25">
      <c r="A211" s="471"/>
      <c r="B211" s="429"/>
      <c r="C211" s="447"/>
      <c r="D211" s="431"/>
      <c r="E211" s="431"/>
      <c r="F211" s="431"/>
      <c r="G211" s="435" t="s">
        <v>47</v>
      </c>
      <c r="H211" s="436">
        <v>0</v>
      </c>
      <c r="I211" s="436">
        <v>0</v>
      </c>
      <c r="J211" s="434"/>
    </row>
    <row r="212" spans="1:11" s="481" customFormat="1" ht="103.5" customHeight="1" x14ac:dyDescent="0.25">
      <c r="A212" s="449"/>
      <c r="B212" s="438" t="s">
        <v>656</v>
      </c>
      <c r="C212" s="439" t="s">
        <v>501</v>
      </c>
      <c r="D212" s="439" t="s">
        <v>78</v>
      </c>
      <c r="E212" s="440" t="s">
        <v>657</v>
      </c>
      <c r="F212" s="440" t="s">
        <v>658</v>
      </c>
      <c r="G212" s="441" t="s">
        <v>13</v>
      </c>
      <c r="H212" s="441" t="s">
        <v>13</v>
      </c>
      <c r="I212" s="441" t="s">
        <v>13</v>
      </c>
      <c r="J212" s="450"/>
      <c r="K212" s="480"/>
    </row>
    <row r="213" spans="1:11" ht="27" customHeight="1" x14ac:dyDescent="0.25">
      <c r="A213" s="471" t="s">
        <v>659</v>
      </c>
      <c r="B213" s="429" t="s">
        <v>660</v>
      </c>
      <c r="C213" s="445" t="s">
        <v>501</v>
      </c>
      <c r="D213" s="431" t="s">
        <v>13</v>
      </c>
      <c r="E213" s="431" t="s">
        <v>13</v>
      </c>
      <c r="F213" s="431" t="s">
        <v>13</v>
      </c>
      <c r="G213" s="432" t="s">
        <v>43</v>
      </c>
      <c r="H213" s="433">
        <f>SUM(H214:H217)</f>
        <v>0</v>
      </c>
      <c r="I213" s="433">
        <f>SUM(I214:I217)</f>
        <v>0</v>
      </c>
      <c r="J213" s="434" t="s">
        <v>13</v>
      </c>
    </row>
    <row r="214" spans="1:11" ht="24" customHeight="1" x14ac:dyDescent="0.25">
      <c r="A214" s="471"/>
      <c r="B214" s="429"/>
      <c r="C214" s="446"/>
      <c r="D214" s="431"/>
      <c r="E214" s="431"/>
      <c r="F214" s="431"/>
      <c r="G214" s="435" t="s">
        <v>44</v>
      </c>
      <c r="H214" s="433">
        <v>0</v>
      </c>
      <c r="I214" s="436">
        <v>0</v>
      </c>
      <c r="J214" s="434"/>
    </row>
    <row r="215" spans="1:11" ht="36.75" customHeight="1" x14ac:dyDescent="0.25">
      <c r="A215" s="471"/>
      <c r="B215" s="429"/>
      <c r="C215" s="446"/>
      <c r="D215" s="431"/>
      <c r="E215" s="431"/>
      <c r="F215" s="431"/>
      <c r="G215" s="435" t="s">
        <v>45</v>
      </c>
      <c r="H215" s="433">
        <v>0</v>
      </c>
      <c r="I215" s="436">
        <v>0</v>
      </c>
      <c r="J215" s="434"/>
    </row>
    <row r="216" spans="1:11" ht="18.75" customHeight="1" x14ac:dyDescent="0.25">
      <c r="A216" s="471"/>
      <c r="B216" s="429"/>
      <c r="C216" s="446"/>
      <c r="D216" s="431"/>
      <c r="E216" s="431"/>
      <c r="F216" s="431"/>
      <c r="G216" s="435" t="s">
        <v>46</v>
      </c>
      <c r="H216" s="433">
        <v>0</v>
      </c>
      <c r="I216" s="436">
        <v>0</v>
      </c>
      <c r="J216" s="434"/>
    </row>
    <row r="217" spans="1:11" ht="30" customHeight="1" x14ac:dyDescent="0.25">
      <c r="A217" s="471"/>
      <c r="B217" s="429"/>
      <c r="C217" s="447"/>
      <c r="D217" s="431"/>
      <c r="E217" s="431"/>
      <c r="F217" s="431"/>
      <c r="G217" s="435" t="s">
        <v>47</v>
      </c>
      <c r="H217" s="436">
        <v>0</v>
      </c>
      <c r="I217" s="436">
        <v>0</v>
      </c>
      <c r="J217" s="434"/>
    </row>
    <row r="218" spans="1:11" s="481" customFormat="1" ht="154.5" customHeight="1" x14ac:dyDescent="0.25">
      <c r="A218" s="449"/>
      <c r="B218" s="438" t="s">
        <v>661</v>
      </c>
      <c r="C218" s="439" t="s">
        <v>501</v>
      </c>
      <c r="D218" s="439" t="s">
        <v>78</v>
      </c>
      <c r="E218" s="440" t="s">
        <v>662</v>
      </c>
      <c r="F218" s="440" t="s">
        <v>663</v>
      </c>
      <c r="G218" s="439"/>
      <c r="H218" s="450"/>
      <c r="I218" s="450"/>
      <c r="J218" s="450"/>
      <c r="K218" s="480"/>
    </row>
    <row r="219" spans="1:11" ht="27" customHeight="1" x14ac:dyDescent="0.25">
      <c r="A219" s="471" t="s">
        <v>664</v>
      </c>
      <c r="B219" s="429" t="s">
        <v>665</v>
      </c>
      <c r="C219" s="445" t="s">
        <v>501</v>
      </c>
      <c r="D219" s="431" t="s">
        <v>13</v>
      </c>
      <c r="E219" s="431" t="s">
        <v>13</v>
      </c>
      <c r="F219" s="431" t="s">
        <v>13</v>
      </c>
      <c r="G219" s="432" t="s">
        <v>43</v>
      </c>
      <c r="H219" s="433">
        <f>SUM(H220:H223)</f>
        <v>223214.90000000002</v>
      </c>
      <c r="I219" s="433">
        <f>SUM(I220:I223)</f>
        <v>169358.1</v>
      </c>
      <c r="J219" s="434" t="s">
        <v>13</v>
      </c>
    </row>
    <row r="220" spans="1:11" ht="24" customHeight="1" x14ac:dyDescent="0.25">
      <c r="A220" s="471"/>
      <c r="B220" s="429"/>
      <c r="C220" s="446"/>
      <c r="D220" s="431"/>
      <c r="E220" s="431"/>
      <c r="F220" s="431"/>
      <c r="G220" s="435" t="s">
        <v>44</v>
      </c>
      <c r="H220" s="436">
        <f t="shared" ref="H220:I222" si="8">SUM(H225,H230,H235,H240)</f>
        <v>70154.8</v>
      </c>
      <c r="I220" s="436">
        <f t="shared" si="8"/>
        <v>50071</v>
      </c>
      <c r="J220" s="434"/>
    </row>
    <row r="221" spans="1:11" ht="42" customHeight="1" x14ac:dyDescent="0.25">
      <c r="A221" s="471"/>
      <c r="B221" s="429"/>
      <c r="C221" s="446"/>
      <c r="D221" s="431"/>
      <c r="E221" s="431"/>
      <c r="F221" s="431"/>
      <c r="G221" s="435" t="s">
        <v>45</v>
      </c>
      <c r="H221" s="436">
        <f t="shared" si="8"/>
        <v>15268.400000000003</v>
      </c>
      <c r="I221" s="436">
        <f t="shared" si="8"/>
        <v>10413.1</v>
      </c>
      <c r="J221" s="434"/>
    </row>
    <row r="222" spans="1:11" ht="18.75" customHeight="1" x14ac:dyDescent="0.25">
      <c r="A222" s="471"/>
      <c r="B222" s="429"/>
      <c r="C222" s="446"/>
      <c r="D222" s="431"/>
      <c r="E222" s="431"/>
      <c r="F222" s="431"/>
      <c r="G222" s="435" t="s">
        <v>46</v>
      </c>
      <c r="H222" s="436">
        <f t="shared" si="8"/>
        <v>92061.200000000012</v>
      </c>
      <c r="I222" s="436">
        <f t="shared" si="8"/>
        <v>78304.5</v>
      </c>
      <c r="J222" s="434"/>
    </row>
    <row r="223" spans="1:11" ht="17.25" customHeight="1" x14ac:dyDescent="0.25">
      <c r="A223" s="471"/>
      <c r="B223" s="429"/>
      <c r="C223" s="447"/>
      <c r="D223" s="431"/>
      <c r="E223" s="431"/>
      <c r="F223" s="431"/>
      <c r="G223" s="435" t="s">
        <v>47</v>
      </c>
      <c r="H223" s="436">
        <f>SUM(H228,H233,H238,H243)</f>
        <v>45730.5</v>
      </c>
      <c r="I223" s="436">
        <f>SUM(I228,I233,I238,I243)</f>
        <v>30569.5</v>
      </c>
      <c r="J223" s="434"/>
    </row>
    <row r="224" spans="1:11" ht="27" customHeight="1" x14ac:dyDescent="0.25">
      <c r="A224" s="412" t="s">
        <v>666</v>
      </c>
      <c r="B224" s="465" t="s">
        <v>667</v>
      </c>
      <c r="C224" s="445" t="s">
        <v>501</v>
      </c>
      <c r="D224" s="413" t="s">
        <v>69</v>
      </c>
      <c r="E224" s="452" t="s">
        <v>641</v>
      </c>
      <c r="F224" s="452" t="s">
        <v>668</v>
      </c>
      <c r="G224" s="432" t="s">
        <v>43</v>
      </c>
      <c r="H224" s="433">
        <f>SUM(H225:H228)</f>
        <v>131899.1</v>
      </c>
      <c r="I224" s="433">
        <f>SUM(I225:I228)</f>
        <v>104732.3</v>
      </c>
      <c r="J224" s="434"/>
    </row>
    <row r="225" spans="1:14" ht="24" customHeight="1" x14ac:dyDescent="0.25">
      <c r="A225" s="412"/>
      <c r="B225" s="465"/>
      <c r="C225" s="446"/>
      <c r="D225" s="413"/>
      <c r="E225" s="413"/>
      <c r="F225" s="413"/>
      <c r="G225" s="435" t="s">
        <v>44</v>
      </c>
      <c r="H225" s="436">
        <v>0</v>
      </c>
      <c r="I225" s="436">
        <v>0</v>
      </c>
      <c r="J225" s="434"/>
    </row>
    <row r="226" spans="1:14" ht="42" customHeight="1" x14ac:dyDescent="0.25">
      <c r="A226" s="412"/>
      <c r="B226" s="465"/>
      <c r="C226" s="446"/>
      <c r="D226" s="413"/>
      <c r="E226" s="413"/>
      <c r="F226" s="413"/>
      <c r="G226" s="435" t="s">
        <v>45</v>
      </c>
      <c r="H226" s="436">
        <v>522.80000000000291</v>
      </c>
      <c r="I226" s="436">
        <v>388.7</v>
      </c>
      <c r="J226" s="434"/>
      <c r="L226" s="411"/>
      <c r="M226" s="411"/>
      <c r="N226" s="411"/>
    </row>
    <row r="227" spans="1:14" ht="18.75" customHeight="1" x14ac:dyDescent="0.25">
      <c r="A227" s="412"/>
      <c r="B227" s="465"/>
      <c r="C227" s="446"/>
      <c r="D227" s="413"/>
      <c r="E227" s="413"/>
      <c r="F227" s="413"/>
      <c r="G227" s="435" t="s">
        <v>46</v>
      </c>
      <c r="H227" s="436">
        <v>85645.8</v>
      </c>
      <c r="I227" s="436">
        <v>73774.100000000006</v>
      </c>
      <c r="J227" s="434"/>
      <c r="L227" s="491"/>
      <c r="M227" s="491"/>
      <c r="N227" s="411"/>
    </row>
    <row r="228" spans="1:14" ht="17.25" customHeight="1" x14ac:dyDescent="0.25">
      <c r="A228" s="412"/>
      <c r="B228" s="465"/>
      <c r="C228" s="447"/>
      <c r="D228" s="413"/>
      <c r="E228" s="413"/>
      <c r="F228" s="413"/>
      <c r="G228" s="435" t="s">
        <v>47</v>
      </c>
      <c r="H228" s="436">
        <v>45730.5</v>
      </c>
      <c r="I228" s="436">
        <v>30569.5</v>
      </c>
      <c r="J228" s="434"/>
      <c r="L228" s="411"/>
      <c r="M228" s="411"/>
      <c r="N228" s="411"/>
    </row>
    <row r="229" spans="1:14" ht="27" customHeight="1" x14ac:dyDescent="0.25">
      <c r="A229" s="412" t="s">
        <v>669</v>
      </c>
      <c r="B229" s="465" t="s">
        <v>670</v>
      </c>
      <c r="C229" s="445" t="s">
        <v>501</v>
      </c>
      <c r="D229" s="413" t="s">
        <v>69</v>
      </c>
      <c r="E229" s="452" t="s">
        <v>644</v>
      </c>
      <c r="F229" s="452" t="s">
        <v>671</v>
      </c>
      <c r="G229" s="432" t="s">
        <v>43</v>
      </c>
      <c r="H229" s="433">
        <f>SUM(H230:H233)</f>
        <v>6030.3</v>
      </c>
      <c r="I229" s="433">
        <f>SUM(I230:I233)</f>
        <v>4277.8999999999996</v>
      </c>
      <c r="J229" s="434"/>
      <c r="L229" s="411"/>
      <c r="M229" s="411"/>
      <c r="N229" s="411"/>
    </row>
    <row r="230" spans="1:14" ht="24" customHeight="1" x14ac:dyDescent="0.25">
      <c r="A230" s="412"/>
      <c r="B230" s="465"/>
      <c r="C230" s="446"/>
      <c r="D230" s="413"/>
      <c r="E230" s="413"/>
      <c r="F230" s="413"/>
      <c r="G230" s="435" t="s">
        <v>44</v>
      </c>
      <c r="H230" s="436">
        <v>0</v>
      </c>
      <c r="I230" s="436">
        <v>0</v>
      </c>
      <c r="J230" s="434"/>
    </row>
    <row r="231" spans="1:14" ht="42" customHeight="1" x14ac:dyDescent="0.25">
      <c r="A231" s="412"/>
      <c r="B231" s="465"/>
      <c r="C231" s="446"/>
      <c r="D231" s="413"/>
      <c r="E231" s="413"/>
      <c r="F231" s="413"/>
      <c r="G231" s="435" t="s">
        <v>45</v>
      </c>
      <c r="H231" s="436">
        <v>0</v>
      </c>
      <c r="I231" s="436">
        <v>0</v>
      </c>
      <c r="J231" s="434"/>
    </row>
    <row r="232" spans="1:14" ht="18.75" customHeight="1" x14ac:dyDescent="0.25">
      <c r="A232" s="412"/>
      <c r="B232" s="465"/>
      <c r="C232" s="446"/>
      <c r="D232" s="413"/>
      <c r="E232" s="413"/>
      <c r="F232" s="413"/>
      <c r="G232" s="435" t="s">
        <v>46</v>
      </c>
      <c r="H232" s="436">
        <v>6030.3</v>
      </c>
      <c r="I232" s="436">
        <v>4277.8999999999996</v>
      </c>
      <c r="J232" s="434"/>
    </row>
    <row r="233" spans="1:14" ht="17.25" customHeight="1" x14ac:dyDescent="0.25">
      <c r="A233" s="412"/>
      <c r="B233" s="465"/>
      <c r="C233" s="447"/>
      <c r="D233" s="413"/>
      <c r="E233" s="413"/>
      <c r="F233" s="413"/>
      <c r="G233" s="435" t="s">
        <v>47</v>
      </c>
      <c r="H233" s="436">
        <v>0</v>
      </c>
      <c r="I233" s="436">
        <v>0</v>
      </c>
      <c r="J233" s="434"/>
    </row>
    <row r="234" spans="1:14" ht="39" customHeight="1" x14ac:dyDescent="0.25">
      <c r="A234" s="412" t="s">
        <v>672</v>
      </c>
      <c r="B234" s="465" t="s">
        <v>673</v>
      </c>
      <c r="C234" s="445" t="s">
        <v>501</v>
      </c>
      <c r="D234" s="413" t="s">
        <v>69</v>
      </c>
      <c r="E234" s="452" t="s">
        <v>674</v>
      </c>
      <c r="F234" s="452" t="s">
        <v>675</v>
      </c>
      <c r="G234" s="432" t="s">
        <v>43</v>
      </c>
      <c r="H234" s="433">
        <f>SUM(H235:H238)</f>
        <v>46780.200000000004</v>
      </c>
      <c r="I234" s="433">
        <f>SUM(I235:I238)</f>
        <v>35095.4</v>
      </c>
      <c r="J234" s="434"/>
    </row>
    <row r="235" spans="1:14" ht="34.5" customHeight="1" x14ac:dyDescent="0.25">
      <c r="A235" s="412"/>
      <c r="B235" s="465"/>
      <c r="C235" s="446"/>
      <c r="D235" s="413"/>
      <c r="E235" s="413"/>
      <c r="F235" s="413"/>
      <c r="G235" s="435" t="s">
        <v>44</v>
      </c>
      <c r="H235" s="436">
        <v>42708.3</v>
      </c>
      <c r="I235" s="436">
        <v>32071</v>
      </c>
      <c r="J235" s="434"/>
    </row>
    <row r="236" spans="1:14" ht="42" customHeight="1" x14ac:dyDescent="0.25">
      <c r="A236" s="412"/>
      <c r="B236" s="465"/>
      <c r="C236" s="446"/>
      <c r="D236" s="413"/>
      <c r="E236" s="413"/>
      <c r="F236" s="413"/>
      <c r="G236" s="435" t="s">
        <v>45</v>
      </c>
      <c r="H236" s="436">
        <v>4071.9</v>
      </c>
      <c r="I236" s="436">
        <v>3024.4</v>
      </c>
      <c r="J236" s="434"/>
    </row>
    <row r="237" spans="1:14" ht="15.75" customHeight="1" x14ac:dyDescent="0.25">
      <c r="A237" s="412"/>
      <c r="B237" s="465"/>
      <c r="C237" s="446"/>
      <c r="D237" s="413"/>
      <c r="E237" s="413"/>
      <c r="F237" s="413"/>
      <c r="G237" s="435" t="s">
        <v>46</v>
      </c>
      <c r="H237" s="436">
        <v>0</v>
      </c>
      <c r="I237" s="436">
        <v>0</v>
      </c>
      <c r="J237" s="434"/>
    </row>
    <row r="238" spans="1:14" ht="35.25" customHeight="1" x14ac:dyDescent="0.25">
      <c r="A238" s="412"/>
      <c r="B238" s="465"/>
      <c r="C238" s="447"/>
      <c r="D238" s="413"/>
      <c r="E238" s="413"/>
      <c r="F238" s="413"/>
      <c r="G238" s="435" t="s">
        <v>47</v>
      </c>
      <c r="H238" s="436">
        <v>0</v>
      </c>
      <c r="I238" s="436">
        <v>0</v>
      </c>
      <c r="J238" s="434"/>
    </row>
    <row r="239" spans="1:14" ht="27" customHeight="1" x14ac:dyDescent="0.25">
      <c r="A239" s="412" t="s">
        <v>676</v>
      </c>
      <c r="B239" s="465" t="s">
        <v>677</v>
      </c>
      <c r="C239" s="445" t="s">
        <v>501</v>
      </c>
      <c r="D239" s="492" t="s">
        <v>69</v>
      </c>
      <c r="E239" s="492" t="s">
        <v>678</v>
      </c>
      <c r="F239" s="492" t="s">
        <v>679</v>
      </c>
      <c r="G239" s="432" t="s">
        <v>43</v>
      </c>
      <c r="H239" s="433">
        <f>SUM(H240:H243)</f>
        <v>38505.299999999996</v>
      </c>
      <c r="I239" s="433">
        <f>SUM(I240:I243)</f>
        <v>25252.5</v>
      </c>
      <c r="J239" s="434"/>
    </row>
    <row r="240" spans="1:14" ht="24" customHeight="1" x14ac:dyDescent="0.25">
      <c r="A240" s="412"/>
      <c r="B240" s="465"/>
      <c r="C240" s="446"/>
      <c r="D240" s="493"/>
      <c r="E240" s="493"/>
      <c r="F240" s="493"/>
      <c r="G240" s="435" t="s">
        <v>44</v>
      </c>
      <c r="H240" s="436">
        <v>27446.5</v>
      </c>
      <c r="I240" s="436">
        <v>18000</v>
      </c>
      <c r="J240" s="434"/>
    </row>
    <row r="241" spans="1:11" ht="42" customHeight="1" x14ac:dyDescent="0.25">
      <c r="A241" s="412"/>
      <c r="B241" s="465"/>
      <c r="C241" s="446"/>
      <c r="D241" s="493"/>
      <c r="E241" s="493"/>
      <c r="F241" s="493"/>
      <c r="G241" s="435" t="s">
        <v>45</v>
      </c>
      <c r="H241" s="436">
        <v>10673.7</v>
      </c>
      <c r="I241" s="436">
        <v>7000</v>
      </c>
      <c r="J241" s="434"/>
    </row>
    <row r="242" spans="1:11" ht="18.75" customHeight="1" x14ac:dyDescent="0.25">
      <c r="A242" s="412"/>
      <c r="B242" s="465"/>
      <c r="C242" s="446"/>
      <c r="D242" s="493"/>
      <c r="E242" s="493"/>
      <c r="F242" s="493"/>
      <c r="G242" s="435" t="s">
        <v>46</v>
      </c>
      <c r="H242" s="436">
        <v>385.1</v>
      </c>
      <c r="I242" s="436">
        <v>252.5</v>
      </c>
      <c r="J242" s="434"/>
    </row>
    <row r="243" spans="1:11" ht="17.25" customHeight="1" x14ac:dyDescent="0.25">
      <c r="A243" s="412"/>
      <c r="B243" s="465"/>
      <c r="C243" s="447"/>
      <c r="D243" s="494"/>
      <c r="E243" s="494"/>
      <c r="F243" s="494"/>
      <c r="G243" s="435" t="s">
        <v>47</v>
      </c>
      <c r="H243" s="436">
        <v>0</v>
      </c>
      <c r="I243" s="436">
        <v>0</v>
      </c>
      <c r="J243" s="434"/>
    </row>
    <row r="244" spans="1:11" s="481" customFormat="1" ht="96" customHeight="1" x14ac:dyDescent="0.25">
      <c r="A244" s="449"/>
      <c r="B244" s="438" t="s">
        <v>680</v>
      </c>
      <c r="C244" s="439" t="s">
        <v>501</v>
      </c>
      <c r="D244" s="439" t="s">
        <v>69</v>
      </c>
      <c r="E244" s="440" t="s">
        <v>681</v>
      </c>
      <c r="F244" s="440" t="s">
        <v>682</v>
      </c>
      <c r="G244" s="441" t="s">
        <v>13</v>
      </c>
      <c r="H244" s="441" t="s">
        <v>13</v>
      </c>
      <c r="I244" s="441" t="s">
        <v>13</v>
      </c>
      <c r="J244" s="450"/>
      <c r="K244" s="480"/>
    </row>
    <row r="245" spans="1:11" s="481" customFormat="1" ht="150" x14ac:dyDescent="0.25">
      <c r="A245" s="449"/>
      <c r="B245" s="438" t="s">
        <v>683</v>
      </c>
      <c r="C245" s="439" t="s">
        <v>501</v>
      </c>
      <c r="D245" s="439" t="s">
        <v>69</v>
      </c>
      <c r="E245" s="440" t="s">
        <v>674</v>
      </c>
      <c r="F245" s="440" t="s">
        <v>684</v>
      </c>
      <c r="G245" s="441" t="s">
        <v>13</v>
      </c>
      <c r="H245" s="441" t="s">
        <v>13</v>
      </c>
      <c r="I245" s="441" t="s">
        <v>13</v>
      </c>
      <c r="J245" s="450"/>
      <c r="K245" s="480"/>
    </row>
    <row r="246" spans="1:11" s="481" customFormat="1" ht="97.5" customHeight="1" x14ac:dyDescent="0.25">
      <c r="A246" s="449"/>
      <c r="B246" s="438" t="s">
        <v>685</v>
      </c>
      <c r="C246" s="439" t="s">
        <v>501</v>
      </c>
      <c r="D246" s="439" t="s">
        <v>69</v>
      </c>
      <c r="E246" s="440" t="s">
        <v>678</v>
      </c>
      <c r="F246" s="440" t="s">
        <v>686</v>
      </c>
      <c r="G246" s="441" t="s">
        <v>13</v>
      </c>
      <c r="H246" s="441" t="s">
        <v>13</v>
      </c>
      <c r="I246" s="441" t="s">
        <v>13</v>
      </c>
      <c r="J246" s="450"/>
      <c r="K246" s="480"/>
    </row>
    <row r="247" spans="1:11" ht="27" customHeight="1" x14ac:dyDescent="0.25">
      <c r="A247" s="471" t="s">
        <v>687</v>
      </c>
      <c r="B247" s="429" t="s">
        <v>688</v>
      </c>
      <c r="C247" s="430" t="s">
        <v>689</v>
      </c>
      <c r="D247" s="431" t="s">
        <v>13</v>
      </c>
      <c r="E247" s="431" t="s">
        <v>13</v>
      </c>
      <c r="F247" s="431" t="s">
        <v>13</v>
      </c>
      <c r="G247" s="432" t="s">
        <v>43</v>
      </c>
      <c r="H247" s="433">
        <f>SUM(H248:H251)</f>
        <v>85763.400000000009</v>
      </c>
      <c r="I247" s="433">
        <f>SUM(I248:I251)</f>
        <v>59373.1</v>
      </c>
      <c r="J247" s="434" t="s">
        <v>13</v>
      </c>
    </row>
    <row r="248" spans="1:11" ht="24" customHeight="1" x14ac:dyDescent="0.25">
      <c r="A248" s="471"/>
      <c r="B248" s="429"/>
      <c r="C248" s="430"/>
      <c r="D248" s="431"/>
      <c r="E248" s="431"/>
      <c r="F248" s="431"/>
      <c r="G248" s="435" t="s">
        <v>44</v>
      </c>
      <c r="H248" s="436">
        <v>0</v>
      </c>
      <c r="I248" s="436">
        <v>0</v>
      </c>
      <c r="J248" s="434"/>
    </row>
    <row r="249" spans="1:11" ht="39.75" customHeight="1" x14ac:dyDescent="0.25">
      <c r="A249" s="471"/>
      <c r="B249" s="429"/>
      <c r="C249" s="430"/>
      <c r="D249" s="431"/>
      <c r="E249" s="431"/>
      <c r="F249" s="431"/>
      <c r="G249" s="435" t="s">
        <v>45</v>
      </c>
      <c r="H249" s="436">
        <v>84905.8</v>
      </c>
      <c r="I249" s="436">
        <v>58779.4</v>
      </c>
      <c r="J249" s="434"/>
    </row>
    <row r="250" spans="1:11" ht="18.75" customHeight="1" x14ac:dyDescent="0.25">
      <c r="A250" s="471"/>
      <c r="B250" s="429"/>
      <c r="C250" s="430"/>
      <c r="D250" s="431"/>
      <c r="E250" s="431"/>
      <c r="F250" s="431"/>
      <c r="G250" s="435" t="s">
        <v>46</v>
      </c>
      <c r="H250" s="436">
        <v>857.6</v>
      </c>
      <c r="I250" s="436">
        <v>593.70000000000005</v>
      </c>
      <c r="J250" s="434"/>
    </row>
    <row r="251" spans="1:11" ht="207.75" customHeight="1" x14ac:dyDescent="0.25">
      <c r="A251" s="471"/>
      <c r="B251" s="429"/>
      <c r="C251" s="430"/>
      <c r="D251" s="431"/>
      <c r="E251" s="431"/>
      <c r="F251" s="431"/>
      <c r="G251" s="435" t="s">
        <v>47</v>
      </c>
      <c r="H251" s="436">
        <v>0</v>
      </c>
      <c r="I251" s="436">
        <v>0</v>
      </c>
      <c r="J251" s="434"/>
    </row>
    <row r="252" spans="1:11" s="481" customFormat="1" ht="316.5" customHeight="1" x14ac:dyDescent="0.25">
      <c r="A252" s="449"/>
      <c r="B252" s="438" t="s">
        <v>690</v>
      </c>
      <c r="C252" s="495" t="s">
        <v>689</v>
      </c>
      <c r="D252" s="439" t="s">
        <v>691</v>
      </c>
      <c r="E252" s="440" t="s">
        <v>692</v>
      </c>
      <c r="F252" s="440" t="s">
        <v>693</v>
      </c>
      <c r="G252" s="441" t="s">
        <v>13</v>
      </c>
      <c r="H252" s="441" t="s">
        <v>13</v>
      </c>
      <c r="I252" s="441" t="s">
        <v>13</v>
      </c>
      <c r="J252" s="450"/>
      <c r="K252" s="480"/>
    </row>
    <row r="253" spans="1:11" s="481" customFormat="1" ht="322.5" customHeight="1" x14ac:dyDescent="0.25">
      <c r="A253" s="449"/>
      <c r="B253" s="438" t="s">
        <v>694</v>
      </c>
      <c r="C253" s="495" t="s">
        <v>689</v>
      </c>
      <c r="D253" s="439" t="s">
        <v>691</v>
      </c>
      <c r="E253" s="440" t="s">
        <v>695</v>
      </c>
      <c r="F253" s="440" t="s">
        <v>696</v>
      </c>
      <c r="G253" s="441" t="s">
        <v>13</v>
      </c>
      <c r="H253" s="441" t="s">
        <v>13</v>
      </c>
      <c r="I253" s="441" t="s">
        <v>13</v>
      </c>
      <c r="J253" s="450"/>
      <c r="K253" s="480"/>
    </row>
    <row r="254" spans="1:11" ht="27" customHeight="1" x14ac:dyDescent="0.25">
      <c r="A254" s="471" t="s">
        <v>697</v>
      </c>
      <c r="B254" s="429" t="s">
        <v>698</v>
      </c>
      <c r="C254" s="445" t="s">
        <v>501</v>
      </c>
      <c r="D254" s="431" t="s">
        <v>13</v>
      </c>
      <c r="E254" s="431" t="s">
        <v>13</v>
      </c>
      <c r="F254" s="431" t="s">
        <v>13</v>
      </c>
      <c r="G254" s="432" t="s">
        <v>43</v>
      </c>
      <c r="H254" s="433">
        <f>SUM(H255:H258)</f>
        <v>51826.3</v>
      </c>
      <c r="I254" s="433">
        <f>SUM(I255:I258)</f>
        <v>39566.1</v>
      </c>
      <c r="J254" s="434" t="s">
        <v>13</v>
      </c>
    </row>
    <row r="255" spans="1:11" ht="24" customHeight="1" x14ac:dyDescent="0.25">
      <c r="A255" s="471"/>
      <c r="B255" s="429"/>
      <c r="C255" s="446"/>
      <c r="D255" s="431"/>
      <c r="E255" s="431"/>
      <c r="F255" s="431"/>
      <c r="G255" s="435" t="s">
        <v>44</v>
      </c>
      <c r="H255" s="436">
        <f t="shared" ref="H255:I256" si="9">SUM(H260,H265)</f>
        <v>0</v>
      </c>
      <c r="I255" s="436">
        <f t="shared" si="9"/>
        <v>0</v>
      </c>
      <c r="J255" s="434"/>
    </row>
    <row r="256" spans="1:11" ht="39.75" customHeight="1" x14ac:dyDescent="0.25">
      <c r="A256" s="471"/>
      <c r="B256" s="429"/>
      <c r="C256" s="446"/>
      <c r="D256" s="431"/>
      <c r="E256" s="431"/>
      <c r="F256" s="431"/>
      <c r="G256" s="435" t="s">
        <v>45</v>
      </c>
      <c r="H256" s="436">
        <f t="shared" si="9"/>
        <v>22.30000000000291</v>
      </c>
      <c r="I256" s="436">
        <f t="shared" si="9"/>
        <v>15</v>
      </c>
      <c r="J256" s="434"/>
    </row>
    <row r="257" spans="1:12" ht="18.75" customHeight="1" x14ac:dyDescent="0.25">
      <c r="A257" s="471"/>
      <c r="B257" s="429"/>
      <c r="C257" s="446"/>
      <c r="D257" s="431"/>
      <c r="E257" s="431"/>
      <c r="F257" s="431"/>
      <c r="G257" s="435" t="s">
        <v>46</v>
      </c>
      <c r="H257" s="436">
        <f>SUM(H262,H267)</f>
        <v>51434</v>
      </c>
      <c r="I257" s="436">
        <f>SUM(I262,I267)</f>
        <v>39373.5</v>
      </c>
      <c r="J257" s="434"/>
    </row>
    <row r="258" spans="1:12" ht="17.25" customHeight="1" x14ac:dyDescent="0.25">
      <c r="A258" s="471"/>
      <c r="B258" s="429"/>
      <c r="C258" s="447"/>
      <c r="D258" s="431"/>
      <c r="E258" s="431"/>
      <c r="F258" s="431"/>
      <c r="G258" s="435" t="s">
        <v>47</v>
      </c>
      <c r="H258" s="436">
        <f>SUM(H263,H268)</f>
        <v>370</v>
      </c>
      <c r="I258" s="436">
        <f>SUM(I263,I268)</f>
        <v>177.6</v>
      </c>
      <c r="J258" s="434"/>
    </row>
    <row r="259" spans="1:12" ht="27" customHeight="1" x14ac:dyDescent="0.25">
      <c r="A259" s="412" t="s">
        <v>699</v>
      </c>
      <c r="B259" s="465" t="s">
        <v>700</v>
      </c>
      <c r="C259" s="445" t="s">
        <v>501</v>
      </c>
      <c r="D259" s="413" t="s">
        <v>69</v>
      </c>
      <c r="E259" s="413" t="s">
        <v>641</v>
      </c>
      <c r="F259" s="413" t="s">
        <v>701</v>
      </c>
      <c r="G259" s="432" t="s">
        <v>43</v>
      </c>
      <c r="H259" s="433">
        <f>SUM(H260:H263)</f>
        <v>43580.3</v>
      </c>
      <c r="I259" s="433">
        <f>SUM(I260:I263)</f>
        <v>37183.599999999999</v>
      </c>
      <c r="J259" s="434"/>
    </row>
    <row r="260" spans="1:12" ht="24" customHeight="1" x14ac:dyDescent="0.25">
      <c r="A260" s="412"/>
      <c r="B260" s="465"/>
      <c r="C260" s="446"/>
      <c r="D260" s="413"/>
      <c r="E260" s="413"/>
      <c r="F260" s="413"/>
      <c r="G260" s="435" t="s">
        <v>44</v>
      </c>
      <c r="H260" s="436">
        <v>0</v>
      </c>
      <c r="I260" s="436">
        <v>0</v>
      </c>
      <c r="J260" s="434"/>
    </row>
    <row r="261" spans="1:12" ht="39.75" customHeight="1" x14ac:dyDescent="0.25">
      <c r="A261" s="412"/>
      <c r="B261" s="465"/>
      <c r="C261" s="446"/>
      <c r="D261" s="413"/>
      <c r="E261" s="413"/>
      <c r="F261" s="413"/>
      <c r="G261" s="435" t="s">
        <v>45</v>
      </c>
      <c r="H261" s="436">
        <v>22.30000000000291</v>
      </c>
      <c r="I261" s="436">
        <v>15</v>
      </c>
      <c r="J261" s="434"/>
    </row>
    <row r="262" spans="1:12" ht="18.75" customHeight="1" x14ac:dyDescent="0.25">
      <c r="A262" s="412"/>
      <c r="B262" s="454"/>
      <c r="C262" s="446"/>
      <c r="D262" s="413"/>
      <c r="E262" s="413"/>
      <c r="F262" s="413"/>
      <c r="G262" s="435" t="s">
        <v>46</v>
      </c>
      <c r="H262" s="436">
        <v>43188</v>
      </c>
      <c r="I262" s="436">
        <v>36991</v>
      </c>
      <c r="J262" s="434"/>
    </row>
    <row r="263" spans="1:12" ht="17.25" customHeight="1" x14ac:dyDescent="0.25">
      <c r="A263" s="412"/>
      <c r="B263" s="454"/>
      <c r="C263" s="447"/>
      <c r="D263" s="413"/>
      <c r="E263" s="413"/>
      <c r="F263" s="413"/>
      <c r="G263" s="435" t="s">
        <v>47</v>
      </c>
      <c r="H263" s="436">
        <v>370</v>
      </c>
      <c r="I263" s="436">
        <v>177.6</v>
      </c>
      <c r="J263" s="434"/>
    </row>
    <row r="264" spans="1:12" ht="27" customHeight="1" x14ac:dyDescent="0.25">
      <c r="A264" s="412" t="s">
        <v>702</v>
      </c>
      <c r="B264" s="465" t="s">
        <v>703</v>
      </c>
      <c r="C264" s="445" t="s">
        <v>501</v>
      </c>
      <c r="D264" s="413" t="s">
        <v>69</v>
      </c>
      <c r="E264" s="413" t="s">
        <v>704</v>
      </c>
      <c r="F264" s="413" t="s">
        <v>705</v>
      </c>
      <c r="G264" s="432" t="s">
        <v>43</v>
      </c>
      <c r="H264" s="433">
        <f>SUM(H265:H268)</f>
        <v>8246</v>
      </c>
      <c r="I264" s="433">
        <f>SUM(I265:I268)</f>
        <v>2382.5</v>
      </c>
      <c r="J264" s="434"/>
    </row>
    <row r="265" spans="1:12" ht="24" customHeight="1" x14ac:dyDescent="0.25">
      <c r="A265" s="412"/>
      <c r="B265" s="465"/>
      <c r="C265" s="446"/>
      <c r="D265" s="413"/>
      <c r="E265" s="413"/>
      <c r="F265" s="413"/>
      <c r="G265" s="435" t="s">
        <v>44</v>
      </c>
      <c r="H265" s="433">
        <v>0</v>
      </c>
      <c r="I265" s="436">
        <v>0</v>
      </c>
      <c r="J265" s="434"/>
    </row>
    <row r="266" spans="1:12" ht="39.75" customHeight="1" x14ac:dyDescent="0.25">
      <c r="A266" s="412"/>
      <c r="B266" s="465"/>
      <c r="C266" s="446"/>
      <c r="D266" s="413"/>
      <c r="E266" s="413"/>
      <c r="F266" s="413"/>
      <c r="G266" s="435" t="s">
        <v>45</v>
      </c>
      <c r="H266" s="433">
        <v>0</v>
      </c>
      <c r="I266" s="436">
        <v>0</v>
      </c>
      <c r="J266" s="434"/>
      <c r="L266" s="403" t="s">
        <v>706</v>
      </c>
    </row>
    <row r="267" spans="1:12" ht="18.75" customHeight="1" x14ac:dyDescent="0.25">
      <c r="A267" s="412"/>
      <c r="B267" s="454"/>
      <c r="C267" s="446"/>
      <c r="D267" s="413"/>
      <c r="E267" s="413"/>
      <c r="F267" s="413"/>
      <c r="G267" s="435" t="s">
        <v>46</v>
      </c>
      <c r="H267" s="436">
        <v>8246</v>
      </c>
      <c r="I267" s="436">
        <v>2382.5</v>
      </c>
      <c r="J267" s="434"/>
    </row>
    <row r="268" spans="1:12" ht="17.25" customHeight="1" x14ac:dyDescent="0.25">
      <c r="A268" s="412"/>
      <c r="B268" s="454"/>
      <c r="C268" s="447"/>
      <c r="D268" s="413"/>
      <c r="E268" s="413"/>
      <c r="F268" s="413"/>
      <c r="G268" s="435" t="s">
        <v>47</v>
      </c>
      <c r="H268" s="436">
        <v>0</v>
      </c>
      <c r="I268" s="436">
        <v>0</v>
      </c>
      <c r="J268" s="434"/>
    </row>
    <row r="269" spans="1:12" s="481" customFormat="1" ht="126" customHeight="1" x14ac:dyDescent="0.25">
      <c r="A269" s="449"/>
      <c r="B269" s="438" t="s">
        <v>707</v>
      </c>
      <c r="C269" s="439" t="s">
        <v>501</v>
      </c>
      <c r="D269" s="439" t="s">
        <v>78</v>
      </c>
      <c r="E269" s="440" t="s">
        <v>681</v>
      </c>
      <c r="F269" s="440" t="s">
        <v>708</v>
      </c>
      <c r="G269" s="441" t="s">
        <v>13</v>
      </c>
      <c r="H269" s="441" t="s">
        <v>13</v>
      </c>
      <c r="I269" s="441" t="s">
        <v>13</v>
      </c>
      <c r="J269" s="450"/>
      <c r="K269" s="480"/>
    </row>
    <row r="270" spans="1:12" s="481" customFormat="1" ht="123.75" customHeight="1" x14ac:dyDescent="0.25">
      <c r="A270" s="449"/>
      <c r="B270" s="438" t="s">
        <v>709</v>
      </c>
      <c r="C270" s="439" t="s">
        <v>501</v>
      </c>
      <c r="D270" s="439" t="s">
        <v>78</v>
      </c>
      <c r="E270" s="440" t="s">
        <v>704</v>
      </c>
      <c r="F270" s="440" t="s">
        <v>710</v>
      </c>
      <c r="G270" s="441" t="s">
        <v>13</v>
      </c>
      <c r="H270" s="441" t="s">
        <v>13</v>
      </c>
      <c r="I270" s="441" t="s">
        <v>13</v>
      </c>
      <c r="J270" s="450"/>
      <c r="K270" s="406"/>
    </row>
    <row r="271" spans="1:12" ht="27" customHeight="1" x14ac:dyDescent="0.25">
      <c r="A271" s="471" t="s">
        <v>711</v>
      </c>
      <c r="B271" s="429" t="s">
        <v>712</v>
      </c>
      <c r="C271" s="445" t="s">
        <v>501</v>
      </c>
      <c r="D271" s="431" t="s">
        <v>13</v>
      </c>
      <c r="E271" s="431" t="s">
        <v>13</v>
      </c>
      <c r="F271" s="431" t="s">
        <v>13</v>
      </c>
      <c r="G271" s="432" t="s">
        <v>43</v>
      </c>
      <c r="H271" s="433">
        <f>SUM(H272:H275)</f>
        <v>9013.9</v>
      </c>
      <c r="I271" s="433">
        <f>SUM(I272:I275)</f>
        <v>6330.5</v>
      </c>
      <c r="J271" s="434" t="s">
        <v>13</v>
      </c>
    </row>
    <row r="272" spans="1:12" ht="24" customHeight="1" x14ac:dyDescent="0.25">
      <c r="A272" s="471"/>
      <c r="B272" s="429"/>
      <c r="C272" s="446"/>
      <c r="D272" s="431"/>
      <c r="E272" s="431"/>
      <c r="F272" s="431"/>
      <c r="G272" s="435" t="s">
        <v>44</v>
      </c>
      <c r="H272" s="436">
        <v>0</v>
      </c>
      <c r="I272" s="436">
        <v>0</v>
      </c>
      <c r="J272" s="434"/>
    </row>
    <row r="273" spans="1:11" ht="37.5" customHeight="1" x14ac:dyDescent="0.25">
      <c r="A273" s="471"/>
      <c r="B273" s="429"/>
      <c r="C273" s="446"/>
      <c r="D273" s="431"/>
      <c r="E273" s="431"/>
      <c r="F273" s="431"/>
      <c r="G273" s="435" t="s">
        <v>45</v>
      </c>
      <c r="H273" s="436">
        <v>8.1999999999989086</v>
      </c>
      <c r="I273" s="436">
        <v>5.5</v>
      </c>
      <c r="J273" s="434"/>
    </row>
    <row r="274" spans="1:11" ht="18.75" customHeight="1" x14ac:dyDescent="0.25">
      <c r="A274" s="471"/>
      <c r="B274" s="429"/>
      <c r="C274" s="446"/>
      <c r="D274" s="431"/>
      <c r="E274" s="431"/>
      <c r="F274" s="431"/>
      <c r="G274" s="435" t="s">
        <v>46</v>
      </c>
      <c r="H274" s="436">
        <v>8775.7000000000007</v>
      </c>
      <c r="I274" s="436">
        <v>6216.9</v>
      </c>
      <c r="J274" s="434"/>
    </row>
    <row r="275" spans="1:11" ht="17.25" customHeight="1" x14ac:dyDescent="0.25">
      <c r="A275" s="471"/>
      <c r="B275" s="429"/>
      <c r="C275" s="447"/>
      <c r="D275" s="431"/>
      <c r="E275" s="431"/>
      <c r="F275" s="431"/>
      <c r="G275" s="435" t="s">
        <v>47</v>
      </c>
      <c r="H275" s="436">
        <v>230</v>
      </c>
      <c r="I275" s="436">
        <v>108.1</v>
      </c>
      <c r="J275" s="434"/>
    </row>
    <row r="276" spans="1:11" s="481" customFormat="1" ht="97.5" customHeight="1" x14ac:dyDescent="0.25">
      <c r="A276" s="449"/>
      <c r="B276" s="438" t="s">
        <v>713</v>
      </c>
      <c r="C276" s="439" t="s">
        <v>501</v>
      </c>
      <c r="D276" s="439" t="s">
        <v>78</v>
      </c>
      <c r="E276" s="440" t="s">
        <v>714</v>
      </c>
      <c r="F276" s="440" t="s">
        <v>715</v>
      </c>
      <c r="G276" s="441" t="s">
        <v>13</v>
      </c>
      <c r="H276" s="441" t="s">
        <v>13</v>
      </c>
      <c r="I276" s="441" t="s">
        <v>13</v>
      </c>
      <c r="J276" s="450"/>
      <c r="K276" s="480"/>
    </row>
    <row r="277" spans="1:11" ht="27" customHeight="1" x14ac:dyDescent="0.25">
      <c r="A277" s="471" t="s">
        <v>716</v>
      </c>
      <c r="B277" s="496" t="s">
        <v>717</v>
      </c>
      <c r="C277" s="445" t="s">
        <v>501</v>
      </c>
      <c r="D277" s="431" t="s">
        <v>13</v>
      </c>
      <c r="E277" s="431" t="s">
        <v>13</v>
      </c>
      <c r="F277" s="431" t="s">
        <v>13</v>
      </c>
      <c r="G277" s="432" t="s">
        <v>43</v>
      </c>
      <c r="H277" s="433">
        <f>SUM(H278:H281)</f>
        <v>34542</v>
      </c>
      <c r="I277" s="433">
        <f>SUM(I278:I281)</f>
        <v>24405.4</v>
      </c>
      <c r="J277" s="434" t="s">
        <v>13</v>
      </c>
    </row>
    <row r="278" spans="1:11" ht="24" customHeight="1" x14ac:dyDescent="0.25">
      <c r="A278" s="471"/>
      <c r="B278" s="496"/>
      <c r="C278" s="446"/>
      <c r="D278" s="431"/>
      <c r="E278" s="431"/>
      <c r="F278" s="431"/>
      <c r="G278" s="435" t="s">
        <v>44</v>
      </c>
      <c r="H278" s="433">
        <v>0</v>
      </c>
      <c r="I278" s="436">
        <v>0</v>
      </c>
      <c r="J278" s="434"/>
    </row>
    <row r="279" spans="1:11" ht="48" customHeight="1" x14ac:dyDescent="0.25">
      <c r="A279" s="471"/>
      <c r="B279" s="496"/>
      <c r="C279" s="446"/>
      <c r="D279" s="431"/>
      <c r="E279" s="431"/>
      <c r="F279" s="431"/>
      <c r="G279" s="435" t="s">
        <v>45</v>
      </c>
      <c r="H279" s="433">
        <v>0</v>
      </c>
      <c r="I279" s="436">
        <v>0</v>
      </c>
      <c r="J279" s="434"/>
    </row>
    <row r="280" spans="1:11" ht="18.75" customHeight="1" x14ac:dyDescent="0.25">
      <c r="A280" s="471"/>
      <c r="B280" s="496"/>
      <c r="C280" s="446"/>
      <c r="D280" s="431"/>
      <c r="E280" s="431"/>
      <c r="F280" s="431"/>
      <c r="G280" s="435" t="s">
        <v>46</v>
      </c>
      <c r="H280" s="436">
        <v>34542</v>
      </c>
      <c r="I280" s="436">
        <v>24405.4</v>
      </c>
      <c r="J280" s="434"/>
    </row>
    <row r="281" spans="1:11" ht="17.25" customHeight="1" x14ac:dyDescent="0.25">
      <c r="A281" s="471"/>
      <c r="B281" s="496"/>
      <c r="C281" s="447"/>
      <c r="D281" s="431"/>
      <c r="E281" s="431"/>
      <c r="F281" s="431"/>
      <c r="G281" s="435" t="s">
        <v>47</v>
      </c>
      <c r="H281" s="436">
        <v>0</v>
      </c>
      <c r="I281" s="436">
        <v>0</v>
      </c>
      <c r="J281" s="434"/>
    </row>
    <row r="282" spans="1:11" s="481" customFormat="1" ht="128.25" customHeight="1" x14ac:dyDescent="0.25">
      <c r="A282" s="449"/>
      <c r="B282" s="438" t="s">
        <v>718</v>
      </c>
      <c r="C282" s="439" t="s">
        <v>501</v>
      </c>
      <c r="D282" s="439" t="s">
        <v>78</v>
      </c>
      <c r="E282" s="440" t="s">
        <v>719</v>
      </c>
      <c r="F282" s="440" t="s">
        <v>720</v>
      </c>
      <c r="G282" s="484"/>
      <c r="H282" s="450"/>
      <c r="I282" s="450"/>
      <c r="J282" s="450"/>
      <c r="K282" s="480"/>
    </row>
    <row r="283" spans="1:11" ht="27" customHeight="1" x14ac:dyDescent="0.25">
      <c r="A283" s="471" t="s">
        <v>721</v>
      </c>
      <c r="B283" s="429" t="s">
        <v>722</v>
      </c>
      <c r="C283" s="445" t="s">
        <v>501</v>
      </c>
      <c r="D283" s="431" t="s">
        <v>13</v>
      </c>
      <c r="E283" s="431" t="s">
        <v>13</v>
      </c>
      <c r="F283" s="431" t="s">
        <v>13</v>
      </c>
      <c r="G283" s="432" t="s">
        <v>43</v>
      </c>
      <c r="H283" s="433">
        <f>SUM(H284:H287)</f>
        <v>53435.4</v>
      </c>
      <c r="I283" s="433">
        <f>SUM(I284:I287)</f>
        <v>37860</v>
      </c>
      <c r="J283" s="434" t="s">
        <v>13</v>
      </c>
    </row>
    <row r="284" spans="1:11" ht="24" customHeight="1" x14ac:dyDescent="0.25">
      <c r="A284" s="471"/>
      <c r="B284" s="429"/>
      <c r="C284" s="446"/>
      <c r="D284" s="431"/>
      <c r="E284" s="431"/>
      <c r="F284" s="431"/>
      <c r="G284" s="435" t="s">
        <v>44</v>
      </c>
      <c r="H284" s="433">
        <v>0</v>
      </c>
      <c r="I284" s="436">
        <v>0</v>
      </c>
      <c r="J284" s="434"/>
    </row>
    <row r="285" spans="1:11" ht="39" customHeight="1" x14ac:dyDescent="0.25">
      <c r="A285" s="471"/>
      <c r="B285" s="429"/>
      <c r="C285" s="446"/>
      <c r="D285" s="431"/>
      <c r="E285" s="431"/>
      <c r="F285" s="431"/>
      <c r="G285" s="435" t="s">
        <v>45</v>
      </c>
      <c r="H285" s="433">
        <v>0</v>
      </c>
      <c r="I285" s="436">
        <v>0</v>
      </c>
      <c r="J285" s="434"/>
    </row>
    <row r="286" spans="1:11" ht="18.75" customHeight="1" x14ac:dyDescent="0.25">
      <c r="A286" s="471"/>
      <c r="B286" s="429"/>
      <c r="C286" s="446"/>
      <c r="D286" s="431"/>
      <c r="E286" s="431"/>
      <c r="F286" s="431"/>
      <c r="G286" s="435" t="s">
        <v>46</v>
      </c>
      <c r="H286" s="436">
        <v>53435.4</v>
      </c>
      <c r="I286" s="436">
        <v>37860</v>
      </c>
      <c r="J286" s="434"/>
    </row>
    <row r="287" spans="1:11" ht="17.25" customHeight="1" x14ac:dyDescent="0.25">
      <c r="A287" s="471"/>
      <c r="B287" s="429"/>
      <c r="C287" s="447"/>
      <c r="D287" s="431"/>
      <c r="E287" s="431"/>
      <c r="F287" s="431"/>
      <c r="G287" s="435" t="s">
        <v>47</v>
      </c>
      <c r="H287" s="436">
        <v>0</v>
      </c>
      <c r="I287" s="436">
        <v>0</v>
      </c>
      <c r="J287" s="434"/>
    </row>
    <row r="288" spans="1:11" s="481" customFormat="1" ht="101.25" customHeight="1" x14ac:dyDescent="0.25">
      <c r="A288" s="449"/>
      <c r="B288" s="438" t="s">
        <v>723</v>
      </c>
      <c r="C288" s="439" t="s">
        <v>501</v>
      </c>
      <c r="D288" s="439" t="s">
        <v>78</v>
      </c>
      <c r="E288" s="440" t="s">
        <v>724</v>
      </c>
      <c r="F288" s="440" t="s">
        <v>725</v>
      </c>
      <c r="G288" s="441" t="s">
        <v>13</v>
      </c>
      <c r="H288" s="441" t="s">
        <v>13</v>
      </c>
      <c r="I288" s="441" t="s">
        <v>13</v>
      </c>
      <c r="J288" s="450"/>
      <c r="K288" s="480"/>
    </row>
    <row r="289" spans="1:21" ht="27" customHeight="1" x14ac:dyDescent="0.25">
      <c r="A289" s="471" t="s">
        <v>726</v>
      </c>
      <c r="B289" s="429" t="s">
        <v>727</v>
      </c>
      <c r="C289" s="445" t="s">
        <v>501</v>
      </c>
      <c r="D289" s="431" t="s">
        <v>13</v>
      </c>
      <c r="E289" s="431" t="s">
        <v>13</v>
      </c>
      <c r="F289" s="431" t="s">
        <v>13</v>
      </c>
      <c r="G289" s="432" t="s">
        <v>43</v>
      </c>
      <c r="H289" s="433">
        <f>SUM(H290:H293)</f>
        <v>4917</v>
      </c>
      <c r="I289" s="433">
        <f>SUM(I290:I293)</f>
        <v>4794.2</v>
      </c>
      <c r="J289" s="434" t="s">
        <v>13</v>
      </c>
    </row>
    <row r="290" spans="1:21" ht="24" customHeight="1" x14ac:dyDescent="0.25">
      <c r="A290" s="471"/>
      <c r="B290" s="429"/>
      <c r="C290" s="446"/>
      <c r="D290" s="431"/>
      <c r="E290" s="431"/>
      <c r="F290" s="431"/>
      <c r="G290" s="435" t="s">
        <v>44</v>
      </c>
      <c r="H290" s="433">
        <v>0</v>
      </c>
      <c r="I290" s="436">
        <v>0</v>
      </c>
      <c r="J290" s="434"/>
    </row>
    <row r="291" spans="1:21" ht="39" customHeight="1" x14ac:dyDescent="0.25">
      <c r="A291" s="471"/>
      <c r="B291" s="429"/>
      <c r="C291" s="446"/>
      <c r="D291" s="431"/>
      <c r="E291" s="431"/>
      <c r="F291" s="431"/>
      <c r="G291" s="435" t="s">
        <v>45</v>
      </c>
      <c r="H291" s="433">
        <v>0</v>
      </c>
      <c r="I291" s="436">
        <v>0</v>
      </c>
      <c r="J291" s="434"/>
    </row>
    <row r="292" spans="1:21" ht="18.75" customHeight="1" x14ac:dyDescent="0.25">
      <c r="A292" s="471"/>
      <c r="B292" s="429"/>
      <c r="C292" s="446"/>
      <c r="D292" s="431"/>
      <c r="E292" s="431"/>
      <c r="F292" s="431"/>
      <c r="G292" s="435" t="s">
        <v>46</v>
      </c>
      <c r="H292" s="436">
        <v>4917</v>
      </c>
      <c r="I292" s="436">
        <v>4794.2</v>
      </c>
      <c r="J292" s="434"/>
    </row>
    <row r="293" spans="1:21" ht="17.25" customHeight="1" x14ac:dyDescent="0.25">
      <c r="A293" s="471"/>
      <c r="B293" s="429"/>
      <c r="C293" s="447"/>
      <c r="D293" s="431"/>
      <c r="E293" s="431"/>
      <c r="F293" s="431"/>
      <c r="G293" s="435" t="s">
        <v>47</v>
      </c>
      <c r="H293" s="436">
        <v>0</v>
      </c>
      <c r="I293" s="436">
        <v>0</v>
      </c>
      <c r="J293" s="434"/>
    </row>
    <row r="294" spans="1:21" s="481" customFormat="1" ht="95.25" customHeight="1" x14ac:dyDescent="0.25">
      <c r="A294" s="449"/>
      <c r="B294" s="438" t="s">
        <v>728</v>
      </c>
      <c r="C294" s="439" t="s">
        <v>501</v>
      </c>
      <c r="D294" s="439" t="s">
        <v>633</v>
      </c>
      <c r="E294" s="440" t="s">
        <v>729</v>
      </c>
      <c r="F294" s="440" t="s">
        <v>730</v>
      </c>
      <c r="G294" s="441" t="s">
        <v>13</v>
      </c>
      <c r="H294" s="441" t="s">
        <v>13</v>
      </c>
      <c r="I294" s="441" t="s">
        <v>13</v>
      </c>
      <c r="J294" s="450"/>
      <c r="K294" s="480"/>
    </row>
    <row r="295" spans="1:21" s="490" customFormat="1" ht="38.25" x14ac:dyDescent="0.25">
      <c r="A295" s="455"/>
      <c r="B295" s="456" t="s">
        <v>731</v>
      </c>
      <c r="C295" s="425" t="s">
        <v>13</v>
      </c>
      <c r="D295" s="425" t="s">
        <v>13</v>
      </c>
      <c r="E295" s="425" t="s">
        <v>13</v>
      </c>
      <c r="F295" s="425" t="s">
        <v>13</v>
      </c>
      <c r="G295" s="457" t="s">
        <v>43</v>
      </c>
      <c r="H295" s="458">
        <f>SUM(H296:H299)</f>
        <v>2007470.3</v>
      </c>
      <c r="I295" s="458">
        <f>SUM(I296:I299)</f>
        <v>1392745.1999999997</v>
      </c>
      <c r="J295" s="459" t="s">
        <v>13</v>
      </c>
      <c r="K295" s="488"/>
      <c r="L295" s="489"/>
      <c r="M295" s="489"/>
      <c r="N295" s="489"/>
      <c r="O295" s="489"/>
      <c r="P295" s="489"/>
      <c r="Q295" s="489"/>
      <c r="R295" s="489"/>
      <c r="S295" s="489"/>
      <c r="T295" s="489"/>
      <c r="U295" s="489"/>
    </row>
    <row r="296" spans="1:21" s="490" customFormat="1" ht="24" customHeight="1" x14ac:dyDescent="0.25">
      <c r="A296" s="455"/>
      <c r="B296" s="456"/>
      <c r="C296" s="425"/>
      <c r="D296" s="425"/>
      <c r="E296" s="425"/>
      <c r="F296" s="425"/>
      <c r="G296" s="457" t="s">
        <v>44</v>
      </c>
      <c r="H296" s="458">
        <f t="shared" ref="H296:I299" si="10">SUM(H186,H202,H208,H214,H220,H248,H255,H272,H278,H284,H290)</f>
        <v>70154.8</v>
      </c>
      <c r="I296" s="458">
        <f t="shared" si="10"/>
        <v>50071</v>
      </c>
      <c r="J296" s="459"/>
      <c r="K296" s="488"/>
      <c r="L296" s="489"/>
      <c r="M296" s="489"/>
      <c r="N296" s="489"/>
      <c r="O296" s="489"/>
      <c r="P296" s="489"/>
      <c r="Q296" s="489"/>
      <c r="R296" s="489"/>
      <c r="S296" s="489"/>
      <c r="T296" s="489"/>
      <c r="U296" s="489"/>
    </row>
    <row r="297" spans="1:21" s="490" customFormat="1" ht="42.75" customHeight="1" x14ac:dyDescent="0.25">
      <c r="A297" s="455"/>
      <c r="B297" s="456"/>
      <c r="C297" s="425"/>
      <c r="D297" s="425"/>
      <c r="E297" s="425"/>
      <c r="F297" s="425"/>
      <c r="G297" s="457" t="s">
        <v>45</v>
      </c>
      <c r="H297" s="458">
        <f t="shared" si="10"/>
        <v>1477980</v>
      </c>
      <c r="I297" s="458">
        <f t="shared" si="10"/>
        <v>999213.7</v>
      </c>
      <c r="J297" s="459"/>
      <c r="K297" s="488"/>
      <c r="L297" s="489"/>
      <c r="M297" s="489"/>
      <c r="N297" s="489"/>
      <c r="O297" s="489"/>
      <c r="P297" s="489"/>
      <c r="Q297" s="489"/>
      <c r="R297" s="489"/>
      <c r="S297" s="489"/>
      <c r="T297" s="489"/>
      <c r="U297" s="489"/>
    </row>
    <row r="298" spans="1:21" s="490" customFormat="1" x14ac:dyDescent="0.25">
      <c r="A298" s="455"/>
      <c r="B298" s="456"/>
      <c r="C298" s="425"/>
      <c r="D298" s="425"/>
      <c r="E298" s="425"/>
      <c r="F298" s="425"/>
      <c r="G298" s="457" t="s">
        <v>46</v>
      </c>
      <c r="H298" s="458">
        <f t="shared" si="10"/>
        <v>335230.00000000006</v>
      </c>
      <c r="I298" s="458">
        <f t="shared" si="10"/>
        <v>266360.59999999998</v>
      </c>
      <c r="J298" s="459"/>
      <c r="K298" s="488"/>
      <c r="L298" s="489"/>
      <c r="M298" s="489"/>
      <c r="N298" s="489"/>
      <c r="O298" s="489"/>
      <c r="P298" s="489"/>
      <c r="Q298" s="489"/>
      <c r="R298" s="489"/>
      <c r="S298" s="489"/>
      <c r="T298" s="489"/>
      <c r="U298" s="489"/>
    </row>
    <row r="299" spans="1:21" s="490" customFormat="1" ht="25.5" x14ac:dyDescent="0.25">
      <c r="A299" s="455"/>
      <c r="B299" s="456"/>
      <c r="C299" s="425"/>
      <c r="D299" s="425"/>
      <c r="E299" s="425"/>
      <c r="F299" s="425"/>
      <c r="G299" s="457" t="s">
        <v>47</v>
      </c>
      <c r="H299" s="458">
        <f t="shared" si="10"/>
        <v>124105.5</v>
      </c>
      <c r="I299" s="458">
        <f t="shared" si="10"/>
        <v>77099.900000000009</v>
      </c>
      <c r="J299" s="459"/>
      <c r="K299" s="488"/>
      <c r="L299" s="489"/>
      <c r="M299" s="489"/>
      <c r="N299" s="489"/>
      <c r="O299" s="489"/>
      <c r="P299" s="489"/>
      <c r="Q299" s="489"/>
      <c r="R299" s="489"/>
      <c r="S299" s="489"/>
      <c r="T299" s="489"/>
      <c r="U299" s="489"/>
    </row>
    <row r="300" spans="1:21" ht="27" customHeight="1" x14ac:dyDescent="0.25">
      <c r="A300" s="455"/>
      <c r="B300" s="456" t="s">
        <v>732</v>
      </c>
      <c r="C300" s="425" t="s">
        <v>13</v>
      </c>
      <c r="D300" s="425" t="s">
        <v>13</v>
      </c>
      <c r="E300" s="425" t="s">
        <v>13</v>
      </c>
      <c r="F300" s="425" t="s">
        <v>13</v>
      </c>
      <c r="G300" s="457" t="s">
        <v>43</v>
      </c>
      <c r="H300" s="458">
        <f>SUM(H301:H304)</f>
        <v>2059727.9000000001</v>
      </c>
      <c r="I300" s="458">
        <f>SUM(I301:I304)</f>
        <v>1442789.5999999999</v>
      </c>
      <c r="J300" s="459" t="s">
        <v>13</v>
      </c>
      <c r="K300" s="406">
        <f>I300/H300</f>
        <v>0.70047582498639738</v>
      </c>
    </row>
    <row r="301" spans="1:21" ht="27.75" customHeight="1" x14ac:dyDescent="0.25">
      <c r="A301" s="455"/>
      <c r="B301" s="456"/>
      <c r="C301" s="425"/>
      <c r="D301" s="425"/>
      <c r="E301" s="425"/>
      <c r="F301" s="425"/>
      <c r="G301" s="457" t="s">
        <v>44</v>
      </c>
      <c r="H301" s="458">
        <f>SUM(H94,H122,H180,H296)</f>
        <v>80973.400000000009</v>
      </c>
      <c r="I301" s="458">
        <f>SUM(I94,I122,I180,I296)</f>
        <v>59998.2</v>
      </c>
      <c r="J301" s="459"/>
    </row>
    <row r="302" spans="1:21" ht="42.75" customHeight="1" x14ac:dyDescent="0.25">
      <c r="A302" s="455"/>
      <c r="B302" s="456"/>
      <c r="C302" s="425"/>
      <c r="D302" s="425"/>
      <c r="E302" s="425"/>
      <c r="F302" s="425"/>
      <c r="G302" s="457" t="s">
        <v>45</v>
      </c>
      <c r="H302" s="458">
        <f t="shared" ref="H302:I304" si="11">SUM(H95,H123,H181,H297)</f>
        <v>1496314.6</v>
      </c>
      <c r="I302" s="458">
        <f t="shared" si="11"/>
        <v>1017501.5</v>
      </c>
      <c r="J302" s="459"/>
    </row>
    <row r="303" spans="1:21" ht="16.5" customHeight="1" x14ac:dyDescent="0.25">
      <c r="A303" s="455"/>
      <c r="B303" s="456"/>
      <c r="C303" s="425"/>
      <c r="D303" s="425"/>
      <c r="E303" s="425"/>
      <c r="F303" s="425"/>
      <c r="G303" s="457" t="s">
        <v>46</v>
      </c>
      <c r="H303" s="458">
        <f t="shared" si="11"/>
        <v>356708.60000000003</v>
      </c>
      <c r="I303" s="458">
        <f t="shared" si="11"/>
        <v>287034</v>
      </c>
      <c r="J303" s="459"/>
    </row>
    <row r="304" spans="1:21" ht="25.5" x14ac:dyDescent="0.25">
      <c r="A304" s="455"/>
      <c r="B304" s="456"/>
      <c r="C304" s="425"/>
      <c r="D304" s="425"/>
      <c r="E304" s="425"/>
      <c r="F304" s="425"/>
      <c r="G304" s="457" t="s">
        <v>47</v>
      </c>
      <c r="H304" s="458">
        <f t="shared" si="11"/>
        <v>125731.3</v>
      </c>
      <c r="I304" s="458">
        <f t="shared" si="11"/>
        <v>78255.900000000009</v>
      </c>
      <c r="J304" s="459"/>
    </row>
    <row r="305" spans="1:21" s="500" customFormat="1" ht="32.25" customHeight="1" x14ac:dyDescent="0.25">
      <c r="A305" s="497" t="s">
        <v>733</v>
      </c>
      <c r="B305" s="497"/>
      <c r="C305" s="497"/>
      <c r="D305" s="497"/>
      <c r="E305" s="497"/>
      <c r="F305" s="497"/>
      <c r="G305" s="497"/>
      <c r="H305" s="497"/>
      <c r="I305" s="497"/>
      <c r="J305" s="497"/>
      <c r="K305" s="498"/>
      <c r="L305" s="499"/>
      <c r="M305" s="499"/>
      <c r="N305" s="499"/>
      <c r="O305" s="499"/>
      <c r="P305" s="499"/>
      <c r="Q305" s="499"/>
      <c r="R305" s="499"/>
      <c r="S305" s="499"/>
      <c r="T305" s="499"/>
      <c r="U305" s="499"/>
    </row>
    <row r="309" spans="1:21" x14ac:dyDescent="0.25">
      <c r="A309" s="501" t="s">
        <v>734</v>
      </c>
      <c r="G309" s="403" t="s">
        <v>735</v>
      </c>
      <c r="I309" s="502"/>
    </row>
    <row r="315" spans="1:21" x14ac:dyDescent="0.25">
      <c r="H315" s="405"/>
    </row>
    <row r="316" spans="1:21" x14ac:dyDescent="0.25">
      <c r="H316" s="405"/>
    </row>
    <row r="317" spans="1:21" x14ac:dyDescent="0.25">
      <c r="A317" s="503" t="s">
        <v>736</v>
      </c>
    </row>
    <row r="332" spans="1:21" s="403" customFormat="1" x14ac:dyDescent="0.25">
      <c r="A332" s="501" t="s">
        <v>737</v>
      </c>
      <c r="B332" s="402"/>
      <c r="H332" s="402"/>
      <c r="I332" s="504"/>
      <c r="J332" s="402"/>
      <c r="K332" s="406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</row>
    <row r="333" spans="1:21" s="403" customFormat="1" x14ac:dyDescent="0.25">
      <c r="A333" s="501" t="s">
        <v>738</v>
      </c>
      <c r="B333" s="402"/>
      <c r="H333" s="402"/>
      <c r="I333" s="504"/>
      <c r="J333" s="402"/>
      <c r="K333" s="406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</row>
    <row r="334" spans="1:21" s="403" customFormat="1" x14ac:dyDescent="0.25">
      <c r="A334" s="501" t="s">
        <v>739</v>
      </c>
      <c r="B334" s="402"/>
      <c r="H334" s="402"/>
      <c r="I334" s="504"/>
      <c r="J334" s="402"/>
      <c r="K334" s="406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</row>
    <row r="335" spans="1:21" s="403" customFormat="1" x14ac:dyDescent="0.25">
      <c r="A335" s="501"/>
      <c r="B335" s="402"/>
      <c r="H335" s="402"/>
      <c r="I335" s="504"/>
      <c r="J335" s="402"/>
      <c r="K335" s="406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</row>
    <row r="336" spans="1:21" s="403" customFormat="1" x14ac:dyDescent="0.25">
      <c r="A336" s="501"/>
      <c r="B336" s="402"/>
      <c r="H336" s="402"/>
      <c r="I336" s="504"/>
      <c r="J336" s="402"/>
      <c r="K336" s="406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</row>
    <row r="337" spans="1:21" s="403" customFormat="1" x14ac:dyDescent="0.25">
      <c r="A337" s="501"/>
      <c r="B337" s="402"/>
      <c r="H337" s="402"/>
      <c r="I337" s="504"/>
      <c r="J337" s="402"/>
      <c r="K337" s="406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</row>
  </sheetData>
  <autoFilter ref="A7:U305"/>
  <mergeCells count="378">
    <mergeCell ref="A305:J305"/>
    <mergeCell ref="J295:J299"/>
    <mergeCell ref="A300:A304"/>
    <mergeCell ref="B300:B304"/>
    <mergeCell ref="C300:C304"/>
    <mergeCell ref="D300:D304"/>
    <mergeCell ref="E300:E304"/>
    <mergeCell ref="F300:F304"/>
    <mergeCell ref="J300:J304"/>
    <mergeCell ref="A295:A299"/>
    <mergeCell ref="B295:B299"/>
    <mergeCell ref="C295:C299"/>
    <mergeCell ref="D295:D299"/>
    <mergeCell ref="E295:E299"/>
    <mergeCell ref="F295:F299"/>
    <mergeCell ref="J283:J287"/>
    <mergeCell ref="A289:A293"/>
    <mergeCell ref="B289:B293"/>
    <mergeCell ref="C289:C293"/>
    <mergeCell ref="D289:D293"/>
    <mergeCell ref="E289:E293"/>
    <mergeCell ref="F289:F293"/>
    <mergeCell ref="J289:J293"/>
    <mergeCell ref="A283:A287"/>
    <mergeCell ref="B283:B287"/>
    <mergeCell ref="C283:C287"/>
    <mergeCell ref="D283:D287"/>
    <mergeCell ref="E283:E287"/>
    <mergeCell ref="F283:F287"/>
    <mergeCell ref="J271:J275"/>
    <mergeCell ref="A277:A281"/>
    <mergeCell ref="B277:B281"/>
    <mergeCell ref="C277:C281"/>
    <mergeCell ref="D277:D281"/>
    <mergeCell ref="E277:E281"/>
    <mergeCell ref="F277:F281"/>
    <mergeCell ref="J277:J281"/>
    <mergeCell ref="A271:A275"/>
    <mergeCell ref="B271:B275"/>
    <mergeCell ref="C271:C275"/>
    <mergeCell ref="D271:D275"/>
    <mergeCell ref="E271:E275"/>
    <mergeCell ref="F271:F275"/>
    <mergeCell ref="J259:J263"/>
    <mergeCell ref="A264:A268"/>
    <mergeCell ref="B264:B268"/>
    <mergeCell ref="C264:C268"/>
    <mergeCell ref="D264:D268"/>
    <mergeCell ref="E264:E268"/>
    <mergeCell ref="F264:F268"/>
    <mergeCell ref="J264:J268"/>
    <mergeCell ref="A259:A263"/>
    <mergeCell ref="B259:B263"/>
    <mergeCell ref="C259:C263"/>
    <mergeCell ref="D259:D263"/>
    <mergeCell ref="E259:E263"/>
    <mergeCell ref="F259:F263"/>
    <mergeCell ref="J247:J251"/>
    <mergeCell ref="A254:A258"/>
    <mergeCell ref="B254:B258"/>
    <mergeCell ref="C254:C258"/>
    <mergeCell ref="D254:D258"/>
    <mergeCell ref="E254:E258"/>
    <mergeCell ref="F254:F258"/>
    <mergeCell ref="J254:J258"/>
    <mergeCell ref="A247:A251"/>
    <mergeCell ref="B247:B251"/>
    <mergeCell ref="C247:C251"/>
    <mergeCell ref="D247:D251"/>
    <mergeCell ref="E247:E251"/>
    <mergeCell ref="F247:F251"/>
    <mergeCell ref="J234:J238"/>
    <mergeCell ref="A239:A243"/>
    <mergeCell ref="B239:B243"/>
    <mergeCell ref="C239:C243"/>
    <mergeCell ref="D239:D243"/>
    <mergeCell ref="E239:E243"/>
    <mergeCell ref="F239:F243"/>
    <mergeCell ref="J239:J243"/>
    <mergeCell ref="A234:A238"/>
    <mergeCell ref="B234:B238"/>
    <mergeCell ref="C234:C238"/>
    <mergeCell ref="D234:D238"/>
    <mergeCell ref="E234:E238"/>
    <mergeCell ref="F234:F238"/>
    <mergeCell ref="J224:J228"/>
    <mergeCell ref="A229:A233"/>
    <mergeCell ref="B229:B233"/>
    <mergeCell ref="C229:C233"/>
    <mergeCell ref="D229:D233"/>
    <mergeCell ref="E229:E233"/>
    <mergeCell ref="F229:F233"/>
    <mergeCell ref="J229:J233"/>
    <mergeCell ref="A224:A228"/>
    <mergeCell ref="B224:B228"/>
    <mergeCell ref="C224:C228"/>
    <mergeCell ref="D224:D228"/>
    <mergeCell ref="E224:E228"/>
    <mergeCell ref="F224:F228"/>
    <mergeCell ref="J213:J217"/>
    <mergeCell ref="A219:A223"/>
    <mergeCell ref="B219:B223"/>
    <mergeCell ref="C219:C223"/>
    <mergeCell ref="D219:D223"/>
    <mergeCell ref="E219:E223"/>
    <mergeCell ref="F219:F223"/>
    <mergeCell ref="J219:J223"/>
    <mergeCell ref="A213:A217"/>
    <mergeCell ref="B213:B217"/>
    <mergeCell ref="C213:C217"/>
    <mergeCell ref="D213:D217"/>
    <mergeCell ref="E213:E217"/>
    <mergeCell ref="F213:F217"/>
    <mergeCell ref="J201:J205"/>
    <mergeCell ref="A207:A211"/>
    <mergeCell ref="B207:B211"/>
    <mergeCell ref="C207:C211"/>
    <mergeCell ref="D207:D211"/>
    <mergeCell ref="E207:E211"/>
    <mergeCell ref="F207:F211"/>
    <mergeCell ref="J207:J211"/>
    <mergeCell ref="A201:A205"/>
    <mergeCell ref="B201:B205"/>
    <mergeCell ref="C201:C205"/>
    <mergeCell ref="D201:D205"/>
    <mergeCell ref="E201:E205"/>
    <mergeCell ref="F201:F205"/>
    <mergeCell ref="J190:J194"/>
    <mergeCell ref="A195:A199"/>
    <mergeCell ref="B195:B199"/>
    <mergeCell ref="C195:C199"/>
    <mergeCell ref="D195:D199"/>
    <mergeCell ref="E195:E199"/>
    <mergeCell ref="F195:F199"/>
    <mergeCell ref="J195:J199"/>
    <mergeCell ref="A190:A194"/>
    <mergeCell ref="B190:B194"/>
    <mergeCell ref="C190:C194"/>
    <mergeCell ref="D190:D194"/>
    <mergeCell ref="E190:E194"/>
    <mergeCell ref="F190:F194"/>
    <mergeCell ref="B184:J184"/>
    <mergeCell ref="A185:A189"/>
    <mergeCell ref="B185:B189"/>
    <mergeCell ref="C185:C189"/>
    <mergeCell ref="D185:D189"/>
    <mergeCell ref="E185:E189"/>
    <mergeCell ref="F185:F189"/>
    <mergeCell ref="J185:J189"/>
    <mergeCell ref="J173:J177"/>
    <mergeCell ref="A179:A183"/>
    <mergeCell ref="B179:B183"/>
    <mergeCell ref="C179:C183"/>
    <mergeCell ref="D179:D183"/>
    <mergeCell ref="E179:E183"/>
    <mergeCell ref="F179:F183"/>
    <mergeCell ref="J179:J183"/>
    <mergeCell ref="A173:A177"/>
    <mergeCell ref="B173:B177"/>
    <mergeCell ref="C173:C177"/>
    <mergeCell ref="D173:D177"/>
    <mergeCell ref="E173:E177"/>
    <mergeCell ref="F173:F177"/>
    <mergeCell ref="J163:J167"/>
    <mergeCell ref="A168:A172"/>
    <mergeCell ref="B168:B172"/>
    <mergeCell ref="C168:C172"/>
    <mergeCell ref="D168:D172"/>
    <mergeCell ref="E168:E172"/>
    <mergeCell ref="F168:F172"/>
    <mergeCell ref="J168:J172"/>
    <mergeCell ref="A163:A167"/>
    <mergeCell ref="B163:B167"/>
    <mergeCell ref="C163:C167"/>
    <mergeCell ref="D163:D167"/>
    <mergeCell ref="E163:E167"/>
    <mergeCell ref="F163:F167"/>
    <mergeCell ref="J152:J156"/>
    <mergeCell ref="A158:A162"/>
    <mergeCell ref="B158:B162"/>
    <mergeCell ref="C158:C162"/>
    <mergeCell ref="D158:D162"/>
    <mergeCell ref="E158:E162"/>
    <mergeCell ref="F158:F162"/>
    <mergeCell ref="J158:J162"/>
    <mergeCell ref="A152:A156"/>
    <mergeCell ref="B152:B156"/>
    <mergeCell ref="C152:C156"/>
    <mergeCell ref="D152:D156"/>
    <mergeCell ref="E152:E156"/>
    <mergeCell ref="F152:F156"/>
    <mergeCell ref="J142:J146"/>
    <mergeCell ref="A147:A151"/>
    <mergeCell ref="B147:B151"/>
    <mergeCell ref="C147:C151"/>
    <mergeCell ref="D147:D151"/>
    <mergeCell ref="E147:E151"/>
    <mergeCell ref="F147:F151"/>
    <mergeCell ref="J147:J151"/>
    <mergeCell ref="A142:A146"/>
    <mergeCell ref="B142:B146"/>
    <mergeCell ref="C142:C146"/>
    <mergeCell ref="D142:D146"/>
    <mergeCell ref="E142:E146"/>
    <mergeCell ref="F142:F146"/>
    <mergeCell ref="J132:J136"/>
    <mergeCell ref="A137:A141"/>
    <mergeCell ref="B137:B141"/>
    <mergeCell ref="C137:C141"/>
    <mergeCell ref="D137:D141"/>
    <mergeCell ref="E137:E141"/>
    <mergeCell ref="F137:F141"/>
    <mergeCell ref="J137:J141"/>
    <mergeCell ref="A132:A136"/>
    <mergeCell ref="B132:B136"/>
    <mergeCell ref="C132:C136"/>
    <mergeCell ref="D132:D136"/>
    <mergeCell ref="E132:E136"/>
    <mergeCell ref="F132:F136"/>
    <mergeCell ref="B126:J126"/>
    <mergeCell ref="A127:A131"/>
    <mergeCell ref="B127:B131"/>
    <mergeCell ref="C127:C131"/>
    <mergeCell ref="D127:D131"/>
    <mergeCell ref="E127:E131"/>
    <mergeCell ref="F127:F131"/>
    <mergeCell ref="J127:J131"/>
    <mergeCell ref="J115:J119"/>
    <mergeCell ref="A121:A125"/>
    <mergeCell ref="B121:B125"/>
    <mergeCell ref="C121:C125"/>
    <mergeCell ref="D121:D125"/>
    <mergeCell ref="E121:E125"/>
    <mergeCell ref="F121:F125"/>
    <mergeCell ref="J121:J125"/>
    <mergeCell ref="A115:A119"/>
    <mergeCell ref="B115:B119"/>
    <mergeCell ref="C115:C119"/>
    <mergeCell ref="D115:D119"/>
    <mergeCell ref="E115:E119"/>
    <mergeCell ref="F115:F119"/>
    <mergeCell ref="J104:J108"/>
    <mergeCell ref="A109:A113"/>
    <mergeCell ref="B109:B113"/>
    <mergeCell ref="C109:C113"/>
    <mergeCell ref="D109:D113"/>
    <mergeCell ref="E109:E113"/>
    <mergeCell ref="F109:F113"/>
    <mergeCell ref="J109:J113"/>
    <mergeCell ref="A104:A108"/>
    <mergeCell ref="B104:B108"/>
    <mergeCell ref="C104:C108"/>
    <mergeCell ref="D104:D108"/>
    <mergeCell ref="E104:E108"/>
    <mergeCell ref="F104:F108"/>
    <mergeCell ref="B98:J98"/>
    <mergeCell ref="A99:A103"/>
    <mergeCell ref="B99:B103"/>
    <mergeCell ref="C99:C103"/>
    <mergeCell ref="D99:D103"/>
    <mergeCell ref="E99:E103"/>
    <mergeCell ref="F99:F103"/>
    <mergeCell ref="J99:J103"/>
    <mergeCell ref="J87:J91"/>
    <mergeCell ref="A93:A97"/>
    <mergeCell ref="B93:B97"/>
    <mergeCell ref="C93:C97"/>
    <mergeCell ref="D93:D97"/>
    <mergeCell ref="E93:E97"/>
    <mergeCell ref="F93:F97"/>
    <mergeCell ref="J93:J97"/>
    <mergeCell ref="A87:A91"/>
    <mergeCell ref="B87:B91"/>
    <mergeCell ref="C87:C91"/>
    <mergeCell ref="D87:D91"/>
    <mergeCell ref="E87:E91"/>
    <mergeCell ref="F87:F91"/>
    <mergeCell ref="J73:J77"/>
    <mergeCell ref="A81:A85"/>
    <mergeCell ref="B81:B85"/>
    <mergeCell ref="C81:C85"/>
    <mergeCell ref="D81:D85"/>
    <mergeCell ref="E81:E85"/>
    <mergeCell ref="F81:F85"/>
    <mergeCell ref="J81:J85"/>
    <mergeCell ref="A73:A77"/>
    <mergeCell ref="B73:B77"/>
    <mergeCell ref="C73:C77"/>
    <mergeCell ref="D73:D77"/>
    <mergeCell ref="E73:E77"/>
    <mergeCell ref="F73:F77"/>
    <mergeCell ref="J61:J65"/>
    <mergeCell ref="A67:A71"/>
    <mergeCell ref="B67:B71"/>
    <mergeCell ref="C67:C71"/>
    <mergeCell ref="D67:D71"/>
    <mergeCell ref="E67:E71"/>
    <mergeCell ref="F67:F71"/>
    <mergeCell ref="J67:J71"/>
    <mergeCell ref="A61:A65"/>
    <mergeCell ref="B61:B65"/>
    <mergeCell ref="C61:C65"/>
    <mergeCell ref="D61:D65"/>
    <mergeCell ref="E61:E65"/>
    <mergeCell ref="F61:F65"/>
    <mergeCell ref="J51:J55"/>
    <mergeCell ref="A56:A60"/>
    <mergeCell ref="B56:B60"/>
    <mergeCell ref="C56:C60"/>
    <mergeCell ref="D56:D60"/>
    <mergeCell ref="E56:E60"/>
    <mergeCell ref="F56:F60"/>
    <mergeCell ref="J56:J60"/>
    <mergeCell ref="A51:A55"/>
    <mergeCell ref="B51:B55"/>
    <mergeCell ref="C51:C55"/>
    <mergeCell ref="D51:D55"/>
    <mergeCell ref="E51:E55"/>
    <mergeCell ref="F51:F55"/>
    <mergeCell ref="J39:J43"/>
    <mergeCell ref="A45:A49"/>
    <mergeCell ref="B45:B49"/>
    <mergeCell ref="C45:C49"/>
    <mergeCell ref="D45:D49"/>
    <mergeCell ref="E45:E49"/>
    <mergeCell ref="F45:F49"/>
    <mergeCell ref="J45:J49"/>
    <mergeCell ref="A39:A43"/>
    <mergeCell ref="B39:B43"/>
    <mergeCell ref="C39:C43"/>
    <mergeCell ref="D39:D43"/>
    <mergeCell ref="E39:E43"/>
    <mergeCell ref="F39:F43"/>
    <mergeCell ref="J27:J31"/>
    <mergeCell ref="A33:A37"/>
    <mergeCell ref="B33:B37"/>
    <mergeCell ref="C33:C37"/>
    <mergeCell ref="D33:D37"/>
    <mergeCell ref="E33:E37"/>
    <mergeCell ref="F33:F37"/>
    <mergeCell ref="J33:J37"/>
    <mergeCell ref="A27:A31"/>
    <mergeCell ref="B27:B31"/>
    <mergeCell ref="C27:C31"/>
    <mergeCell ref="D27:D31"/>
    <mergeCell ref="E27:E31"/>
    <mergeCell ref="F27:F31"/>
    <mergeCell ref="J15:J19"/>
    <mergeCell ref="A21:A25"/>
    <mergeCell ref="B21:B25"/>
    <mergeCell ref="C21:C25"/>
    <mergeCell ref="D21:D25"/>
    <mergeCell ref="E21:E25"/>
    <mergeCell ref="F21:F25"/>
    <mergeCell ref="J21:J25"/>
    <mergeCell ref="A15:A19"/>
    <mergeCell ref="B15:B19"/>
    <mergeCell ref="C15:C19"/>
    <mergeCell ref="D15:D19"/>
    <mergeCell ref="E15:E19"/>
    <mergeCell ref="F15:F19"/>
    <mergeCell ref="B8:J8"/>
    <mergeCell ref="A9:A13"/>
    <mergeCell ref="B9:B13"/>
    <mergeCell ref="C9:C13"/>
    <mergeCell ref="D9:D13"/>
    <mergeCell ref="E9:E13"/>
    <mergeCell ref="F9:F13"/>
    <mergeCell ref="J9:J13"/>
    <mergeCell ref="A2:J2"/>
    <mergeCell ref="A3:J3"/>
    <mergeCell ref="A5:A6"/>
    <mergeCell ref="B5:B6"/>
    <mergeCell ref="C5:C6"/>
    <mergeCell ref="D5:D6"/>
    <mergeCell ref="E5:F5"/>
    <mergeCell ref="G5:I5"/>
    <mergeCell ref="J5:J6"/>
  </mergeCells>
  <pageMargins left="0.11811023622047245" right="0.11811023622047245" top="0.74803149606299213" bottom="0.31496062992125984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"/>
  <sheetViews>
    <sheetView topLeftCell="A85" zoomScale="90" zoomScaleNormal="90" workbookViewId="0">
      <selection activeCell="E99" sqref="E99"/>
    </sheetView>
  </sheetViews>
  <sheetFormatPr defaultRowHeight="18.75" x14ac:dyDescent="0.3"/>
  <cols>
    <col min="1" max="1" width="9.140625" style="506"/>
    <col min="2" max="2" width="27.7109375" style="506" customWidth="1"/>
    <col min="3" max="3" width="22" style="506" customWidth="1"/>
    <col min="4" max="4" width="18.140625" style="506" customWidth="1"/>
    <col min="5" max="5" width="28.140625" style="506" customWidth="1"/>
    <col min="6" max="6" width="32.7109375" style="506" customWidth="1"/>
    <col min="7" max="7" width="13.85546875" style="546" customWidth="1"/>
    <col min="8" max="8" width="12.7109375" style="547" bestFit="1" customWidth="1"/>
    <col min="9" max="9" width="9.140625" style="547"/>
    <col min="10" max="10" width="22.7109375" style="506" customWidth="1"/>
    <col min="11" max="16384" width="9.140625" style="506"/>
  </cols>
  <sheetData>
    <row r="1" spans="1:10" x14ac:dyDescent="0.3">
      <c r="A1" s="505" t="s">
        <v>436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x14ac:dyDescent="0.3">
      <c r="A2" s="505" t="s">
        <v>437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x14ac:dyDescent="0.3">
      <c r="A3" s="507" t="s">
        <v>740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x14ac:dyDescent="0.3">
      <c r="A4" s="508" t="s">
        <v>741</v>
      </c>
      <c r="B4" s="508"/>
      <c r="C4" s="508"/>
      <c r="D4" s="508"/>
      <c r="E4" s="508"/>
      <c r="F4" s="508"/>
      <c r="G4" s="508"/>
      <c r="H4" s="508"/>
      <c r="I4" s="508"/>
      <c r="J4" s="508"/>
    </row>
    <row r="5" spans="1:10" ht="33" customHeight="1" x14ac:dyDescent="0.3">
      <c r="A5" s="509"/>
      <c r="B5" s="510" t="s">
        <v>442</v>
      </c>
      <c r="C5" s="510" t="s">
        <v>30</v>
      </c>
      <c r="D5" s="511"/>
      <c r="E5" s="510" t="s">
        <v>107</v>
      </c>
      <c r="F5" s="510"/>
      <c r="G5" s="510" t="s">
        <v>494</v>
      </c>
      <c r="H5" s="510"/>
      <c r="I5" s="510"/>
      <c r="J5" s="510" t="s">
        <v>24</v>
      </c>
    </row>
    <row r="6" spans="1:10" x14ac:dyDescent="0.3">
      <c r="A6" s="509"/>
      <c r="B6" s="510"/>
      <c r="C6" s="510"/>
      <c r="D6" s="511"/>
      <c r="E6" s="510"/>
      <c r="F6" s="510"/>
      <c r="G6" s="510"/>
      <c r="H6" s="510"/>
      <c r="I6" s="510"/>
      <c r="J6" s="510"/>
    </row>
    <row r="7" spans="1:10" ht="38.25" x14ac:dyDescent="0.3">
      <c r="A7" s="509"/>
      <c r="B7" s="510"/>
      <c r="C7" s="510"/>
      <c r="D7" s="511" t="s">
        <v>443</v>
      </c>
      <c r="E7" s="510"/>
      <c r="F7" s="510"/>
      <c r="G7" s="510"/>
      <c r="H7" s="510"/>
      <c r="I7" s="510"/>
      <c r="J7" s="510"/>
    </row>
    <row r="8" spans="1:10" x14ac:dyDescent="0.3">
      <c r="A8" s="509"/>
      <c r="B8" s="510"/>
      <c r="C8" s="510"/>
      <c r="D8" s="512"/>
      <c r="E8" s="510"/>
      <c r="F8" s="510"/>
      <c r="G8" s="510"/>
      <c r="H8" s="510"/>
      <c r="I8" s="510"/>
      <c r="J8" s="510"/>
    </row>
    <row r="9" spans="1:10" ht="63.75" x14ac:dyDescent="0.3">
      <c r="A9" s="509" t="s">
        <v>491</v>
      </c>
      <c r="B9" s="510"/>
      <c r="C9" s="510"/>
      <c r="D9" s="512"/>
      <c r="E9" s="511" t="s">
        <v>109</v>
      </c>
      <c r="F9" s="511" t="s">
        <v>110</v>
      </c>
      <c r="G9" s="511" t="s">
        <v>111</v>
      </c>
      <c r="H9" s="513" t="s">
        <v>38</v>
      </c>
      <c r="I9" s="513" t="s">
        <v>36</v>
      </c>
      <c r="J9" s="510"/>
    </row>
    <row r="10" spans="1:10" x14ac:dyDescent="0.3">
      <c r="A10" s="509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4">
        <v>8</v>
      </c>
      <c r="I10" s="514">
        <v>9</v>
      </c>
      <c r="J10" s="511">
        <v>10</v>
      </c>
    </row>
    <row r="11" spans="1:10" x14ac:dyDescent="0.3">
      <c r="A11" s="509"/>
      <c r="B11" s="510" t="s">
        <v>742</v>
      </c>
      <c r="C11" s="510"/>
      <c r="D11" s="510"/>
      <c r="E11" s="510"/>
      <c r="F11" s="510"/>
      <c r="G11" s="510"/>
      <c r="H11" s="510"/>
      <c r="I11" s="510"/>
      <c r="J11" s="510"/>
    </row>
    <row r="12" spans="1:10" ht="48.6" customHeight="1" x14ac:dyDescent="0.3">
      <c r="A12" s="515">
        <v>1</v>
      </c>
      <c r="B12" s="510" t="s">
        <v>743</v>
      </c>
      <c r="C12" s="510" t="s">
        <v>744</v>
      </c>
      <c r="D12" s="510" t="s">
        <v>13</v>
      </c>
      <c r="E12" s="510" t="s">
        <v>13</v>
      </c>
      <c r="F12" s="510" t="s">
        <v>13</v>
      </c>
      <c r="G12" s="511" t="s">
        <v>144</v>
      </c>
      <c r="H12" s="513">
        <v>51351.46385</v>
      </c>
      <c r="I12" s="513">
        <v>44518.930029999996</v>
      </c>
      <c r="J12" s="511" t="s">
        <v>13</v>
      </c>
    </row>
    <row r="13" spans="1:10" ht="49.15" customHeight="1" x14ac:dyDescent="0.3">
      <c r="A13" s="515"/>
      <c r="B13" s="510"/>
      <c r="C13" s="510"/>
      <c r="D13" s="510"/>
      <c r="E13" s="510"/>
      <c r="F13" s="510"/>
      <c r="G13" s="511" t="s">
        <v>142</v>
      </c>
      <c r="H13" s="513">
        <v>40.17024</v>
      </c>
      <c r="I13" s="513">
        <v>26.780159999999999</v>
      </c>
      <c r="J13" s="511" t="s">
        <v>13</v>
      </c>
    </row>
    <row r="14" spans="1:10" x14ac:dyDescent="0.3">
      <c r="A14" s="516"/>
      <c r="B14" s="517" t="s">
        <v>745</v>
      </c>
      <c r="C14" s="510" t="s">
        <v>746</v>
      </c>
      <c r="D14" s="510" t="s">
        <v>124</v>
      </c>
      <c r="E14" s="518" t="s">
        <v>747</v>
      </c>
      <c r="F14" s="510" t="s">
        <v>748</v>
      </c>
      <c r="G14" s="510" t="s">
        <v>13</v>
      </c>
      <c r="H14" s="519" t="s">
        <v>13</v>
      </c>
      <c r="I14" s="519" t="s">
        <v>13</v>
      </c>
      <c r="J14" s="510" t="s">
        <v>749</v>
      </c>
    </row>
    <row r="15" spans="1:10" ht="117.75" customHeight="1" x14ac:dyDescent="0.3">
      <c r="A15" s="516"/>
      <c r="B15" s="517" t="s">
        <v>750</v>
      </c>
      <c r="C15" s="510"/>
      <c r="D15" s="510"/>
      <c r="E15" s="518"/>
      <c r="F15" s="510"/>
      <c r="G15" s="510"/>
      <c r="H15" s="519"/>
      <c r="I15" s="519"/>
      <c r="J15" s="510"/>
    </row>
    <row r="16" spans="1:10" ht="102" x14ac:dyDescent="0.3">
      <c r="A16" s="520">
        <v>2</v>
      </c>
      <c r="B16" s="511" t="s">
        <v>751</v>
      </c>
      <c r="C16" s="511" t="s">
        <v>752</v>
      </c>
      <c r="D16" s="511" t="s">
        <v>13</v>
      </c>
      <c r="E16" s="511" t="s">
        <v>13</v>
      </c>
      <c r="F16" s="511" t="s">
        <v>13</v>
      </c>
      <c r="G16" s="511" t="s">
        <v>144</v>
      </c>
      <c r="H16" s="513">
        <v>1909.904</v>
      </c>
      <c r="I16" s="513">
        <v>1224.21279</v>
      </c>
      <c r="J16" s="511" t="s">
        <v>13</v>
      </c>
    </row>
    <row r="17" spans="1:10" x14ac:dyDescent="0.3">
      <c r="A17" s="516"/>
      <c r="B17" s="517" t="s">
        <v>745</v>
      </c>
      <c r="C17" s="510" t="s">
        <v>753</v>
      </c>
      <c r="D17" s="510" t="s">
        <v>124</v>
      </c>
      <c r="E17" s="518" t="s">
        <v>754</v>
      </c>
      <c r="F17" s="510" t="s">
        <v>755</v>
      </c>
      <c r="G17" s="510" t="s">
        <v>13</v>
      </c>
      <c r="H17" s="519" t="s">
        <v>13</v>
      </c>
      <c r="I17" s="519" t="s">
        <v>13</v>
      </c>
      <c r="J17" s="510" t="s">
        <v>749</v>
      </c>
    </row>
    <row r="18" spans="1:10" ht="121.5" customHeight="1" x14ac:dyDescent="0.3">
      <c r="A18" s="516"/>
      <c r="B18" s="511" t="s">
        <v>756</v>
      </c>
      <c r="C18" s="510"/>
      <c r="D18" s="510"/>
      <c r="E18" s="518"/>
      <c r="F18" s="510"/>
      <c r="G18" s="510"/>
      <c r="H18" s="519"/>
      <c r="I18" s="519"/>
      <c r="J18" s="510"/>
    </row>
    <row r="19" spans="1:10" ht="46.5" customHeight="1" x14ac:dyDescent="0.3">
      <c r="A19" s="515">
        <v>3</v>
      </c>
      <c r="B19" s="510" t="s">
        <v>757</v>
      </c>
      <c r="C19" s="510" t="s">
        <v>758</v>
      </c>
      <c r="D19" s="510" t="s">
        <v>13</v>
      </c>
      <c r="E19" s="510" t="s">
        <v>13</v>
      </c>
      <c r="F19" s="510" t="s">
        <v>13</v>
      </c>
      <c r="G19" s="511" t="s">
        <v>144</v>
      </c>
      <c r="H19" s="513">
        <f>168.83134+150</f>
        <v>318.83134000000001</v>
      </c>
      <c r="I19" s="513">
        <v>168.83133999999998</v>
      </c>
      <c r="J19" s="510" t="s">
        <v>13</v>
      </c>
    </row>
    <row r="20" spans="1:10" ht="57.75" customHeight="1" x14ac:dyDescent="0.3">
      <c r="A20" s="515"/>
      <c r="B20" s="510"/>
      <c r="C20" s="510"/>
      <c r="D20" s="510"/>
      <c r="E20" s="510"/>
      <c r="F20" s="510"/>
      <c r="G20" s="511" t="s">
        <v>142</v>
      </c>
      <c r="H20" s="513">
        <v>168.83133999999998</v>
      </c>
      <c r="I20" s="513">
        <v>168.83133999999998</v>
      </c>
      <c r="J20" s="510"/>
    </row>
    <row r="21" spans="1:10" ht="19.899999999999999" customHeight="1" x14ac:dyDescent="0.3">
      <c r="A21" s="515"/>
      <c r="B21" s="510"/>
      <c r="C21" s="510"/>
      <c r="D21" s="510"/>
      <c r="E21" s="510"/>
      <c r="F21" s="510"/>
      <c r="G21" s="511" t="s">
        <v>140</v>
      </c>
      <c r="H21" s="513">
        <v>159.61314999999999</v>
      </c>
      <c r="I21" s="513">
        <v>159.61314999999999</v>
      </c>
      <c r="J21" s="510"/>
    </row>
    <row r="22" spans="1:10" ht="76.5" customHeight="1" x14ac:dyDescent="0.3">
      <c r="A22" s="520"/>
      <c r="B22" s="511" t="s">
        <v>759</v>
      </c>
      <c r="C22" s="511" t="s">
        <v>760</v>
      </c>
      <c r="D22" s="511" t="s">
        <v>78</v>
      </c>
      <c r="E22" s="521" t="s">
        <v>761</v>
      </c>
      <c r="F22" s="511" t="s">
        <v>762</v>
      </c>
      <c r="G22" s="511" t="s">
        <v>13</v>
      </c>
      <c r="H22" s="513" t="s">
        <v>13</v>
      </c>
      <c r="I22" s="513" t="s">
        <v>13</v>
      </c>
      <c r="J22" s="511" t="s">
        <v>749</v>
      </c>
    </row>
    <row r="23" spans="1:10" ht="25.15" customHeight="1" x14ac:dyDescent="0.3">
      <c r="A23" s="515">
        <v>4</v>
      </c>
      <c r="B23" s="510" t="s">
        <v>763</v>
      </c>
      <c r="C23" s="510" t="s">
        <v>758</v>
      </c>
      <c r="D23" s="510" t="s">
        <v>13</v>
      </c>
      <c r="E23" s="510" t="s">
        <v>13</v>
      </c>
      <c r="F23" s="510" t="s">
        <v>13</v>
      </c>
      <c r="G23" s="511" t="s">
        <v>144</v>
      </c>
      <c r="H23" s="513">
        <v>33207.724679999999</v>
      </c>
      <c r="I23" s="513">
        <v>24693.999110000004</v>
      </c>
      <c r="J23" s="510" t="s">
        <v>13</v>
      </c>
    </row>
    <row r="24" spans="1:10" ht="37.5" customHeight="1" x14ac:dyDescent="0.3">
      <c r="A24" s="515"/>
      <c r="B24" s="510"/>
      <c r="C24" s="510"/>
      <c r="D24" s="510"/>
      <c r="E24" s="510"/>
      <c r="F24" s="510"/>
      <c r="G24" s="511" t="s">
        <v>142</v>
      </c>
      <c r="H24" s="513">
        <v>15.04266</v>
      </c>
      <c r="I24" s="513">
        <v>10.02844</v>
      </c>
      <c r="J24" s="510"/>
    </row>
    <row r="25" spans="1:10" x14ac:dyDescent="0.3">
      <c r="A25" s="516"/>
      <c r="B25" s="517" t="s">
        <v>745</v>
      </c>
      <c r="C25" s="510" t="s">
        <v>760</v>
      </c>
      <c r="D25" s="510" t="s">
        <v>68</v>
      </c>
      <c r="E25" s="518" t="s">
        <v>764</v>
      </c>
      <c r="F25" s="510" t="s">
        <v>765</v>
      </c>
      <c r="G25" s="511" t="s">
        <v>13</v>
      </c>
      <c r="H25" s="513" t="s">
        <v>13</v>
      </c>
      <c r="I25" s="513" t="s">
        <v>13</v>
      </c>
      <c r="J25" s="510" t="s">
        <v>749</v>
      </c>
    </row>
    <row r="26" spans="1:10" ht="170.25" customHeight="1" x14ac:dyDescent="0.3">
      <c r="A26" s="516"/>
      <c r="B26" s="517" t="s">
        <v>766</v>
      </c>
      <c r="C26" s="510"/>
      <c r="D26" s="510"/>
      <c r="E26" s="518"/>
      <c r="F26" s="510"/>
      <c r="G26" s="511" t="s">
        <v>13</v>
      </c>
      <c r="H26" s="513" t="s">
        <v>13</v>
      </c>
      <c r="I26" s="513" t="s">
        <v>13</v>
      </c>
      <c r="J26" s="510"/>
    </row>
    <row r="27" spans="1:10" x14ac:dyDescent="0.3">
      <c r="A27" s="516"/>
      <c r="B27" s="517" t="s">
        <v>767</v>
      </c>
      <c r="C27" s="510" t="s">
        <v>760</v>
      </c>
      <c r="D27" s="510" t="s">
        <v>78</v>
      </c>
      <c r="E27" s="518" t="s">
        <v>768</v>
      </c>
      <c r="F27" s="510" t="s">
        <v>769</v>
      </c>
      <c r="G27" s="510" t="s">
        <v>13</v>
      </c>
      <c r="H27" s="519" t="s">
        <v>13</v>
      </c>
      <c r="I27" s="519" t="s">
        <v>13</v>
      </c>
      <c r="J27" s="510" t="s">
        <v>749</v>
      </c>
    </row>
    <row r="28" spans="1:10" ht="84" customHeight="1" x14ac:dyDescent="0.3">
      <c r="A28" s="516"/>
      <c r="B28" s="517" t="s">
        <v>770</v>
      </c>
      <c r="C28" s="510"/>
      <c r="D28" s="510"/>
      <c r="E28" s="518"/>
      <c r="F28" s="510"/>
      <c r="G28" s="510"/>
      <c r="H28" s="519"/>
      <c r="I28" s="519"/>
      <c r="J28" s="510"/>
    </row>
    <row r="29" spans="1:10" ht="40.15" customHeight="1" x14ac:dyDescent="0.3">
      <c r="A29" s="515">
        <v>5</v>
      </c>
      <c r="B29" s="510" t="s">
        <v>771</v>
      </c>
      <c r="C29" s="510" t="s">
        <v>772</v>
      </c>
      <c r="D29" s="510" t="s">
        <v>13</v>
      </c>
      <c r="E29" s="510" t="s">
        <v>13</v>
      </c>
      <c r="F29" s="510" t="s">
        <v>13</v>
      </c>
      <c r="G29" s="511" t="s">
        <v>144</v>
      </c>
      <c r="H29" s="513">
        <v>50902.469400000002</v>
      </c>
      <c r="I29" s="513">
        <v>37957.497770000002</v>
      </c>
      <c r="J29" s="510" t="s">
        <v>13</v>
      </c>
    </row>
    <row r="30" spans="1:10" ht="35.450000000000003" customHeight="1" x14ac:dyDescent="0.3">
      <c r="A30" s="515"/>
      <c r="B30" s="510"/>
      <c r="C30" s="510"/>
      <c r="D30" s="510"/>
      <c r="E30" s="510"/>
      <c r="F30" s="510"/>
      <c r="G30" s="511" t="s">
        <v>142</v>
      </c>
      <c r="H30" s="513">
        <v>51.650680000000001</v>
      </c>
      <c r="I30" s="513">
        <v>31.875240000000002</v>
      </c>
      <c r="J30" s="510"/>
    </row>
    <row r="31" spans="1:10" x14ac:dyDescent="0.3">
      <c r="A31" s="516"/>
      <c r="B31" s="517" t="s">
        <v>745</v>
      </c>
      <c r="C31" s="510" t="s">
        <v>773</v>
      </c>
      <c r="D31" s="510" t="s">
        <v>78</v>
      </c>
      <c r="E31" s="518" t="s">
        <v>774</v>
      </c>
      <c r="F31" s="510" t="s">
        <v>775</v>
      </c>
      <c r="G31" s="510" t="s">
        <v>13</v>
      </c>
      <c r="H31" s="519" t="s">
        <v>13</v>
      </c>
      <c r="I31" s="519" t="s">
        <v>13</v>
      </c>
      <c r="J31" s="510" t="s">
        <v>749</v>
      </c>
    </row>
    <row r="32" spans="1:10" ht="127.5" customHeight="1" x14ac:dyDescent="0.3">
      <c r="A32" s="516"/>
      <c r="B32" s="517" t="s">
        <v>776</v>
      </c>
      <c r="C32" s="510"/>
      <c r="D32" s="510"/>
      <c r="E32" s="518"/>
      <c r="F32" s="510"/>
      <c r="G32" s="510"/>
      <c r="H32" s="519"/>
      <c r="I32" s="519"/>
      <c r="J32" s="510"/>
    </row>
    <row r="33" spans="1:10" x14ac:dyDescent="0.3">
      <c r="A33" s="516"/>
      <c r="B33" s="517" t="s">
        <v>767</v>
      </c>
      <c r="C33" s="510" t="s">
        <v>773</v>
      </c>
      <c r="D33" s="510" t="s">
        <v>124</v>
      </c>
      <c r="E33" s="518" t="s">
        <v>777</v>
      </c>
      <c r="F33" s="518" t="s">
        <v>778</v>
      </c>
      <c r="G33" s="510" t="s">
        <v>13</v>
      </c>
      <c r="H33" s="519" t="s">
        <v>13</v>
      </c>
      <c r="I33" s="519" t="s">
        <v>13</v>
      </c>
      <c r="J33" s="510" t="s">
        <v>749</v>
      </c>
    </row>
    <row r="34" spans="1:10" ht="88.5" customHeight="1" x14ac:dyDescent="0.3">
      <c r="A34" s="516"/>
      <c r="B34" s="517" t="s">
        <v>779</v>
      </c>
      <c r="C34" s="510"/>
      <c r="D34" s="510"/>
      <c r="E34" s="518"/>
      <c r="F34" s="510"/>
      <c r="G34" s="510"/>
      <c r="H34" s="519"/>
      <c r="I34" s="519"/>
      <c r="J34" s="510"/>
    </row>
    <row r="35" spans="1:10" ht="66" customHeight="1" x14ac:dyDescent="0.3">
      <c r="A35" s="515">
        <v>6</v>
      </c>
      <c r="B35" s="510" t="s">
        <v>780</v>
      </c>
      <c r="C35" s="510" t="s">
        <v>781</v>
      </c>
      <c r="D35" s="510" t="s">
        <v>13</v>
      </c>
      <c r="E35" s="510" t="s">
        <v>13</v>
      </c>
      <c r="F35" s="510" t="s">
        <v>13</v>
      </c>
      <c r="G35" s="511" t="s">
        <v>144</v>
      </c>
      <c r="H35" s="513">
        <v>4791.8626899999999</v>
      </c>
      <c r="I35" s="513">
        <v>4702.8859199999997</v>
      </c>
      <c r="J35" s="510" t="s">
        <v>13</v>
      </c>
    </row>
    <row r="36" spans="1:10" ht="36" customHeight="1" x14ac:dyDescent="0.3">
      <c r="A36" s="515"/>
      <c r="B36" s="510"/>
      <c r="C36" s="510"/>
      <c r="D36" s="510"/>
      <c r="E36" s="510"/>
      <c r="F36" s="510"/>
      <c r="G36" s="511" t="s">
        <v>142</v>
      </c>
      <c r="H36" s="513">
        <v>2.4784200000000003</v>
      </c>
      <c r="I36" s="513">
        <v>1.65228</v>
      </c>
      <c r="J36" s="510"/>
    </row>
    <row r="37" spans="1:10" ht="32.450000000000003" customHeight="1" x14ac:dyDescent="0.3">
      <c r="A37" s="516"/>
      <c r="B37" s="517" t="s">
        <v>745</v>
      </c>
      <c r="C37" s="510" t="s">
        <v>782</v>
      </c>
      <c r="D37" s="510" t="s">
        <v>100</v>
      </c>
      <c r="E37" s="518" t="s">
        <v>783</v>
      </c>
      <c r="F37" s="510" t="s">
        <v>784</v>
      </c>
      <c r="G37" s="510" t="s">
        <v>13</v>
      </c>
      <c r="H37" s="519" t="s">
        <v>13</v>
      </c>
      <c r="I37" s="519" t="s">
        <v>13</v>
      </c>
      <c r="J37" s="510" t="s">
        <v>749</v>
      </c>
    </row>
    <row r="38" spans="1:10" ht="40.5" customHeight="1" x14ac:dyDescent="0.3">
      <c r="A38" s="516"/>
      <c r="B38" s="517" t="s">
        <v>785</v>
      </c>
      <c r="C38" s="510"/>
      <c r="D38" s="510"/>
      <c r="E38" s="518"/>
      <c r="F38" s="510"/>
      <c r="G38" s="510"/>
      <c r="H38" s="519"/>
      <c r="I38" s="519"/>
      <c r="J38" s="510"/>
    </row>
    <row r="39" spans="1:10" ht="82.5" customHeight="1" x14ac:dyDescent="0.3">
      <c r="A39" s="516"/>
      <c r="B39" s="517" t="s">
        <v>786</v>
      </c>
      <c r="C39" s="510"/>
      <c r="D39" s="510"/>
      <c r="E39" s="518"/>
      <c r="F39" s="510"/>
      <c r="G39" s="510"/>
      <c r="H39" s="519"/>
      <c r="I39" s="519"/>
      <c r="J39" s="510"/>
    </row>
    <row r="40" spans="1:10" x14ac:dyDescent="0.3">
      <c r="A40" s="522"/>
      <c r="B40" s="523" t="s">
        <v>767</v>
      </c>
      <c r="C40" s="524" t="s">
        <v>782</v>
      </c>
      <c r="D40" s="510" t="s">
        <v>69</v>
      </c>
      <c r="E40" s="518" t="s">
        <v>787</v>
      </c>
      <c r="F40" s="510" t="s">
        <v>788</v>
      </c>
      <c r="G40" s="510" t="s">
        <v>13</v>
      </c>
      <c r="H40" s="519" t="s">
        <v>13</v>
      </c>
      <c r="I40" s="519" t="s">
        <v>13</v>
      </c>
      <c r="J40" s="510" t="s">
        <v>749</v>
      </c>
    </row>
    <row r="41" spans="1:10" x14ac:dyDescent="0.3">
      <c r="A41" s="522"/>
      <c r="B41" s="525" t="s">
        <v>789</v>
      </c>
      <c r="C41" s="524"/>
      <c r="D41" s="510"/>
      <c r="E41" s="518"/>
      <c r="F41" s="510"/>
      <c r="G41" s="510"/>
      <c r="H41" s="519"/>
      <c r="I41" s="519"/>
      <c r="J41" s="510"/>
    </row>
    <row r="42" spans="1:10" ht="107.25" customHeight="1" x14ac:dyDescent="0.3">
      <c r="A42" s="522"/>
      <c r="B42" s="526" t="s">
        <v>790</v>
      </c>
      <c r="C42" s="524"/>
      <c r="D42" s="510"/>
      <c r="E42" s="518"/>
      <c r="F42" s="510"/>
      <c r="G42" s="510"/>
      <c r="H42" s="519"/>
      <c r="I42" s="519"/>
      <c r="J42" s="510"/>
    </row>
    <row r="43" spans="1:10" ht="102" x14ac:dyDescent="0.3">
      <c r="A43" s="520">
        <v>7</v>
      </c>
      <c r="B43" s="527" t="s">
        <v>791</v>
      </c>
      <c r="C43" s="511" t="s">
        <v>752</v>
      </c>
      <c r="D43" s="511" t="s">
        <v>13</v>
      </c>
      <c r="E43" s="511" t="s">
        <v>13</v>
      </c>
      <c r="F43" s="511" t="s">
        <v>13</v>
      </c>
      <c r="G43" s="511" t="s">
        <v>144</v>
      </c>
      <c r="H43" s="513">
        <v>9215.5</v>
      </c>
      <c r="I43" s="513">
        <v>6393.0493799999995</v>
      </c>
      <c r="J43" s="511" t="s">
        <v>13</v>
      </c>
    </row>
    <row r="44" spans="1:10" ht="48.6" customHeight="1" x14ac:dyDescent="0.3">
      <c r="A44" s="516"/>
      <c r="B44" s="517" t="s">
        <v>745</v>
      </c>
      <c r="C44" s="510" t="s">
        <v>753</v>
      </c>
      <c r="D44" s="510" t="s">
        <v>100</v>
      </c>
      <c r="E44" s="518" t="s">
        <v>792</v>
      </c>
      <c r="F44" s="510" t="s">
        <v>793</v>
      </c>
      <c r="G44" s="510" t="s">
        <v>13</v>
      </c>
      <c r="H44" s="519" t="s">
        <v>13</v>
      </c>
      <c r="I44" s="519" t="s">
        <v>13</v>
      </c>
      <c r="J44" s="510" t="s">
        <v>749</v>
      </c>
    </row>
    <row r="45" spans="1:10" ht="79.5" customHeight="1" x14ac:dyDescent="0.3">
      <c r="A45" s="516"/>
      <c r="B45" s="517" t="s">
        <v>794</v>
      </c>
      <c r="C45" s="510"/>
      <c r="D45" s="510"/>
      <c r="E45" s="518"/>
      <c r="F45" s="510"/>
      <c r="G45" s="510"/>
      <c r="H45" s="519"/>
      <c r="I45" s="519"/>
      <c r="J45" s="510"/>
    </row>
    <row r="46" spans="1:10" ht="102" x14ac:dyDescent="0.3">
      <c r="A46" s="520">
        <v>8</v>
      </c>
      <c r="B46" s="511" t="s">
        <v>795</v>
      </c>
      <c r="C46" s="511" t="s">
        <v>752</v>
      </c>
      <c r="D46" s="511" t="s">
        <v>13</v>
      </c>
      <c r="E46" s="511" t="s">
        <v>13</v>
      </c>
      <c r="F46" s="511" t="s">
        <v>13</v>
      </c>
      <c r="G46" s="511" t="s">
        <v>144</v>
      </c>
      <c r="H46" s="513">
        <v>958.8</v>
      </c>
      <c r="I46" s="513">
        <v>919.61524999999995</v>
      </c>
      <c r="J46" s="511" t="s">
        <v>13</v>
      </c>
    </row>
    <row r="47" spans="1:10" ht="48.6" customHeight="1" x14ac:dyDescent="0.3">
      <c r="A47" s="516"/>
      <c r="B47" s="517" t="s">
        <v>745</v>
      </c>
      <c r="C47" s="510" t="s">
        <v>753</v>
      </c>
      <c r="D47" s="510" t="s">
        <v>100</v>
      </c>
      <c r="E47" s="518" t="s">
        <v>796</v>
      </c>
      <c r="F47" s="510" t="s">
        <v>797</v>
      </c>
      <c r="G47" s="510" t="s">
        <v>13</v>
      </c>
      <c r="H47" s="519" t="s">
        <v>13</v>
      </c>
      <c r="I47" s="519" t="s">
        <v>13</v>
      </c>
      <c r="J47" s="510" t="s">
        <v>749</v>
      </c>
    </row>
    <row r="48" spans="1:10" ht="39" customHeight="1" x14ac:dyDescent="0.3">
      <c r="A48" s="516"/>
      <c r="B48" s="517" t="s">
        <v>798</v>
      </c>
      <c r="C48" s="510"/>
      <c r="D48" s="510"/>
      <c r="E48" s="518"/>
      <c r="F48" s="510"/>
      <c r="G48" s="510"/>
      <c r="H48" s="519"/>
      <c r="I48" s="519"/>
      <c r="J48" s="510"/>
    </row>
    <row r="49" spans="1:10" ht="61.9" customHeight="1" x14ac:dyDescent="0.3">
      <c r="A49" s="515">
        <v>9</v>
      </c>
      <c r="B49" s="510" t="s">
        <v>799</v>
      </c>
      <c r="C49" s="510" t="s">
        <v>752</v>
      </c>
      <c r="D49" s="510" t="s">
        <v>13</v>
      </c>
      <c r="E49" s="510" t="s">
        <v>13</v>
      </c>
      <c r="F49" s="510" t="s">
        <v>13</v>
      </c>
      <c r="G49" s="511" t="s">
        <v>144</v>
      </c>
      <c r="H49" s="513">
        <v>621.14917000000003</v>
      </c>
      <c r="I49" s="513">
        <v>621.14917000000003</v>
      </c>
      <c r="J49" s="510" t="s">
        <v>13</v>
      </c>
    </row>
    <row r="50" spans="1:10" ht="49.15" customHeight="1" x14ac:dyDescent="0.3">
      <c r="A50" s="515"/>
      <c r="B50" s="510"/>
      <c r="C50" s="510"/>
      <c r="D50" s="510"/>
      <c r="E50" s="510"/>
      <c r="F50" s="510"/>
      <c r="G50" s="511" t="s">
        <v>142</v>
      </c>
      <c r="H50" s="513">
        <v>266.93599999999998</v>
      </c>
      <c r="I50" s="513">
        <v>266.93599999999998</v>
      </c>
      <c r="J50" s="510"/>
    </row>
    <row r="51" spans="1:10" s="529" customFormat="1" ht="58.5" customHeight="1" x14ac:dyDescent="0.3">
      <c r="A51" s="528"/>
      <c r="B51" s="517" t="s">
        <v>745</v>
      </c>
      <c r="C51" s="510" t="s">
        <v>753</v>
      </c>
      <c r="D51" s="510" t="s">
        <v>800</v>
      </c>
      <c r="E51" s="518" t="s">
        <v>801</v>
      </c>
      <c r="F51" s="510" t="s">
        <v>802</v>
      </c>
      <c r="G51" s="510" t="s">
        <v>13</v>
      </c>
      <c r="H51" s="519" t="s">
        <v>13</v>
      </c>
      <c r="I51" s="519" t="s">
        <v>13</v>
      </c>
      <c r="J51" s="510" t="s">
        <v>749</v>
      </c>
    </row>
    <row r="52" spans="1:10" s="529" customFormat="1" ht="81" customHeight="1" x14ac:dyDescent="0.3">
      <c r="A52" s="528"/>
      <c r="B52" s="517" t="s">
        <v>803</v>
      </c>
      <c r="C52" s="510"/>
      <c r="D52" s="510"/>
      <c r="E52" s="518"/>
      <c r="F52" s="510"/>
      <c r="G52" s="510"/>
      <c r="H52" s="519"/>
      <c r="I52" s="519"/>
      <c r="J52" s="510"/>
    </row>
    <row r="53" spans="1:10" ht="102" x14ac:dyDescent="0.3">
      <c r="A53" s="520">
        <v>10</v>
      </c>
      <c r="B53" s="511" t="s">
        <v>804</v>
      </c>
      <c r="C53" s="511" t="s">
        <v>752</v>
      </c>
      <c r="D53" s="511" t="s">
        <v>13</v>
      </c>
      <c r="E53" s="511" t="s">
        <v>13</v>
      </c>
      <c r="F53" s="511" t="s">
        <v>13</v>
      </c>
      <c r="G53" s="511" t="s">
        <v>144</v>
      </c>
      <c r="H53" s="513">
        <v>15065.68</v>
      </c>
      <c r="I53" s="513">
        <v>7244.6570000000002</v>
      </c>
      <c r="J53" s="511" t="s">
        <v>13</v>
      </c>
    </row>
    <row r="54" spans="1:10" ht="67.150000000000006" customHeight="1" x14ac:dyDescent="0.3">
      <c r="A54" s="516"/>
      <c r="B54" s="517" t="s">
        <v>745</v>
      </c>
      <c r="C54" s="510" t="s">
        <v>753</v>
      </c>
      <c r="D54" s="510" t="s">
        <v>100</v>
      </c>
      <c r="E54" s="518" t="s">
        <v>805</v>
      </c>
      <c r="F54" s="510" t="s">
        <v>806</v>
      </c>
      <c r="G54" s="510" t="s">
        <v>13</v>
      </c>
      <c r="H54" s="519" t="s">
        <v>13</v>
      </c>
      <c r="I54" s="519" t="s">
        <v>13</v>
      </c>
      <c r="J54" s="510" t="s">
        <v>749</v>
      </c>
    </row>
    <row r="55" spans="1:10" ht="93" customHeight="1" x14ac:dyDescent="0.3">
      <c r="A55" s="516"/>
      <c r="B55" s="517" t="s">
        <v>807</v>
      </c>
      <c r="C55" s="510"/>
      <c r="D55" s="510"/>
      <c r="E55" s="518"/>
      <c r="F55" s="510"/>
      <c r="G55" s="510"/>
      <c r="H55" s="519"/>
      <c r="I55" s="519"/>
      <c r="J55" s="510"/>
    </row>
    <row r="56" spans="1:10" ht="82.15" customHeight="1" x14ac:dyDescent="0.3">
      <c r="A56" s="515">
        <v>11</v>
      </c>
      <c r="B56" s="530" t="s">
        <v>808</v>
      </c>
      <c r="C56" s="510" t="s">
        <v>752</v>
      </c>
      <c r="D56" s="510" t="s">
        <v>13</v>
      </c>
      <c r="E56" s="510" t="s">
        <v>13</v>
      </c>
      <c r="F56" s="510" t="s">
        <v>13</v>
      </c>
      <c r="G56" s="511" t="s">
        <v>144</v>
      </c>
      <c r="H56" s="513">
        <v>307.71699999999998</v>
      </c>
      <c r="I56" s="513">
        <v>307.71699999999998</v>
      </c>
      <c r="J56" s="510" t="s">
        <v>13</v>
      </c>
    </row>
    <row r="57" spans="1:10" ht="46.15" customHeight="1" x14ac:dyDescent="0.3">
      <c r="A57" s="515"/>
      <c r="B57" s="530"/>
      <c r="C57" s="510"/>
      <c r="D57" s="510"/>
      <c r="E57" s="510"/>
      <c r="F57" s="510"/>
      <c r="G57" s="511" t="s">
        <v>142</v>
      </c>
      <c r="H57" s="513">
        <v>2769.4409999999998</v>
      </c>
      <c r="I57" s="513">
        <v>2769.4409999999998</v>
      </c>
      <c r="J57" s="510"/>
    </row>
    <row r="58" spans="1:10" x14ac:dyDescent="0.3">
      <c r="A58" s="531"/>
      <c r="B58" s="517" t="s">
        <v>745</v>
      </c>
      <c r="C58" s="510" t="s">
        <v>753</v>
      </c>
      <c r="D58" s="510" t="s">
        <v>124</v>
      </c>
      <c r="E58" s="518" t="s">
        <v>809</v>
      </c>
      <c r="F58" s="532" t="s">
        <v>810</v>
      </c>
      <c r="G58" s="510" t="s">
        <v>13</v>
      </c>
      <c r="H58" s="519" t="s">
        <v>13</v>
      </c>
      <c r="I58" s="519" t="s">
        <v>13</v>
      </c>
      <c r="J58" s="510" t="s">
        <v>749</v>
      </c>
    </row>
    <row r="59" spans="1:10" ht="38.25" x14ac:dyDescent="0.3">
      <c r="A59" s="531"/>
      <c r="B59" s="517" t="s">
        <v>811</v>
      </c>
      <c r="C59" s="510"/>
      <c r="D59" s="510"/>
      <c r="E59" s="518"/>
      <c r="F59" s="533"/>
      <c r="G59" s="510"/>
      <c r="H59" s="519"/>
      <c r="I59" s="519"/>
      <c r="J59" s="510"/>
    </row>
    <row r="60" spans="1:10" x14ac:dyDescent="0.3">
      <c r="A60" s="531"/>
      <c r="B60" s="517" t="s">
        <v>767</v>
      </c>
      <c r="C60" s="510" t="s">
        <v>753</v>
      </c>
      <c r="D60" s="510" t="s">
        <v>124</v>
      </c>
      <c r="E60" s="518" t="s">
        <v>812</v>
      </c>
      <c r="F60" s="510" t="s">
        <v>813</v>
      </c>
      <c r="G60" s="510" t="s">
        <v>13</v>
      </c>
      <c r="H60" s="519" t="s">
        <v>13</v>
      </c>
      <c r="I60" s="519" t="s">
        <v>13</v>
      </c>
      <c r="J60" s="510" t="s">
        <v>749</v>
      </c>
    </row>
    <row r="61" spans="1:10" ht="94.5" customHeight="1" x14ac:dyDescent="0.3">
      <c r="A61" s="531"/>
      <c r="B61" s="517" t="s">
        <v>814</v>
      </c>
      <c r="C61" s="510"/>
      <c r="D61" s="510"/>
      <c r="E61" s="518"/>
      <c r="F61" s="510"/>
      <c r="G61" s="510"/>
      <c r="H61" s="519"/>
      <c r="I61" s="519"/>
      <c r="J61" s="510"/>
    </row>
    <row r="62" spans="1:10" x14ac:dyDescent="0.3">
      <c r="A62" s="531"/>
      <c r="B62" s="517" t="s">
        <v>815</v>
      </c>
      <c r="C62" s="510" t="s">
        <v>753</v>
      </c>
      <c r="D62" s="510" t="s">
        <v>78</v>
      </c>
      <c r="E62" s="518" t="s">
        <v>816</v>
      </c>
      <c r="F62" s="510" t="s">
        <v>817</v>
      </c>
      <c r="G62" s="510" t="s">
        <v>13</v>
      </c>
      <c r="H62" s="519" t="s">
        <v>13</v>
      </c>
      <c r="I62" s="519" t="s">
        <v>13</v>
      </c>
      <c r="J62" s="510" t="s">
        <v>749</v>
      </c>
    </row>
    <row r="63" spans="1:10" x14ac:dyDescent="0.3">
      <c r="A63" s="531"/>
      <c r="B63" s="517" t="s">
        <v>818</v>
      </c>
      <c r="C63" s="510"/>
      <c r="D63" s="510"/>
      <c r="E63" s="518"/>
      <c r="F63" s="510"/>
      <c r="G63" s="510"/>
      <c r="H63" s="519"/>
      <c r="I63" s="519"/>
      <c r="J63" s="510"/>
    </row>
    <row r="64" spans="1:10" ht="81.75" customHeight="1" x14ac:dyDescent="0.3">
      <c r="A64" s="531"/>
      <c r="B64" s="517" t="s">
        <v>819</v>
      </c>
      <c r="C64" s="510"/>
      <c r="D64" s="510"/>
      <c r="E64" s="518"/>
      <c r="F64" s="510"/>
      <c r="G64" s="510"/>
      <c r="H64" s="519"/>
      <c r="I64" s="519"/>
      <c r="J64" s="510"/>
    </row>
    <row r="65" spans="1:10" ht="55.15" customHeight="1" x14ac:dyDescent="0.3">
      <c r="A65" s="515">
        <v>12</v>
      </c>
      <c r="B65" s="510" t="s">
        <v>820</v>
      </c>
      <c r="C65" s="510" t="s">
        <v>752</v>
      </c>
      <c r="D65" s="510" t="s">
        <v>13</v>
      </c>
      <c r="E65" s="510" t="s">
        <v>13</v>
      </c>
      <c r="F65" s="510" t="s">
        <v>13</v>
      </c>
      <c r="G65" s="511" t="s">
        <v>144</v>
      </c>
      <c r="H65" s="513">
        <v>963.56767679999757</v>
      </c>
      <c r="I65" s="513">
        <v>714.61616150000191</v>
      </c>
      <c r="J65" s="510" t="s">
        <v>13</v>
      </c>
    </row>
    <row r="66" spans="1:10" ht="52.15" customHeight="1" x14ac:dyDescent="0.3">
      <c r="A66" s="515"/>
      <c r="B66" s="510"/>
      <c r="C66" s="510"/>
      <c r="D66" s="510"/>
      <c r="E66" s="510"/>
      <c r="F66" s="510"/>
      <c r="G66" s="511" t="s">
        <v>142</v>
      </c>
      <c r="H66" s="513">
        <v>95393.200003200007</v>
      </c>
      <c r="I66" s="513">
        <v>70746.9999885</v>
      </c>
      <c r="J66" s="510"/>
    </row>
    <row r="67" spans="1:10" ht="127.5" x14ac:dyDescent="0.3">
      <c r="A67" s="520"/>
      <c r="B67" s="511" t="s">
        <v>821</v>
      </c>
      <c r="C67" s="511" t="s">
        <v>753</v>
      </c>
      <c r="D67" s="511" t="s">
        <v>822</v>
      </c>
      <c r="E67" s="521" t="s">
        <v>823</v>
      </c>
      <c r="F67" s="511" t="s">
        <v>824</v>
      </c>
      <c r="G67" s="511" t="s">
        <v>13</v>
      </c>
      <c r="H67" s="513" t="s">
        <v>13</v>
      </c>
      <c r="I67" s="513" t="s">
        <v>13</v>
      </c>
      <c r="J67" s="511" t="s">
        <v>749</v>
      </c>
    </row>
    <row r="68" spans="1:10" ht="26.45" customHeight="1" x14ac:dyDescent="0.3">
      <c r="A68" s="516">
        <v>13</v>
      </c>
      <c r="B68" s="510" t="s">
        <v>825</v>
      </c>
      <c r="C68" s="534" t="s">
        <v>826</v>
      </c>
      <c r="D68" s="510" t="s">
        <v>13</v>
      </c>
      <c r="E68" s="510" t="s">
        <v>13</v>
      </c>
      <c r="F68" s="510" t="s">
        <v>13</v>
      </c>
      <c r="G68" s="510" t="s">
        <v>144</v>
      </c>
      <c r="H68" s="519">
        <v>42140.405020000006</v>
      </c>
      <c r="I68" s="519">
        <v>29212.649719999998</v>
      </c>
      <c r="J68" s="510" t="s">
        <v>13</v>
      </c>
    </row>
    <row r="69" spans="1:10" ht="33.75" customHeight="1" x14ac:dyDescent="0.3">
      <c r="A69" s="516"/>
      <c r="B69" s="510"/>
      <c r="C69" s="535"/>
      <c r="D69" s="510"/>
      <c r="E69" s="510"/>
      <c r="F69" s="510"/>
      <c r="G69" s="510"/>
      <c r="H69" s="519"/>
      <c r="I69" s="519"/>
      <c r="J69" s="510"/>
    </row>
    <row r="70" spans="1:10" ht="48" customHeight="1" x14ac:dyDescent="0.3">
      <c r="A70" s="516"/>
      <c r="B70" s="517" t="s">
        <v>745</v>
      </c>
      <c r="C70" s="534" t="s">
        <v>826</v>
      </c>
      <c r="D70" s="510" t="s">
        <v>822</v>
      </c>
      <c r="E70" s="518" t="s">
        <v>827</v>
      </c>
      <c r="F70" s="510" t="s">
        <v>828</v>
      </c>
      <c r="G70" s="510" t="s">
        <v>13</v>
      </c>
      <c r="H70" s="519" t="s">
        <v>13</v>
      </c>
      <c r="I70" s="519" t="s">
        <v>13</v>
      </c>
      <c r="J70" s="510" t="s">
        <v>749</v>
      </c>
    </row>
    <row r="71" spans="1:10" ht="44.25" customHeight="1" x14ac:dyDescent="0.3">
      <c r="A71" s="516"/>
      <c r="B71" s="517" t="s">
        <v>829</v>
      </c>
      <c r="C71" s="535"/>
      <c r="D71" s="510"/>
      <c r="E71" s="518"/>
      <c r="F71" s="510"/>
      <c r="G71" s="510"/>
      <c r="H71" s="519"/>
      <c r="I71" s="519"/>
      <c r="J71" s="510"/>
    </row>
    <row r="72" spans="1:10" ht="26.45" customHeight="1" x14ac:dyDescent="0.3">
      <c r="A72" s="516"/>
      <c r="B72" s="517" t="s">
        <v>767</v>
      </c>
      <c r="C72" s="534" t="s">
        <v>826</v>
      </c>
      <c r="D72" s="510" t="s">
        <v>78</v>
      </c>
      <c r="E72" s="518" t="s">
        <v>830</v>
      </c>
      <c r="F72" s="536" t="s">
        <v>831</v>
      </c>
      <c r="G72" s="510" t="s">
        <v>13</v>
      </c>
      <c r="H72" s="519" t="s">
        <v>13</v>
      </c>
      <c r="I72" s="519" t="s">
        <v>13</v>
      </c>
      <c r="J72" s="510" t="s">
        <v>749</v>
      </c>
    </row>
    <row r="73" spans="1:10" ht="195.75" customHeight="1" x14ac:dyDescent="0.3">
      <c r="A73" s="516"/>
      <c r="B73" s="517" t="s">
        <v>832</v>
      </c>
      <c r="C73" s="535"/>
      <c r="D73" s="510"/>
      <c r="E73" s="518"/>
      <c r="F73" s="536"/>
      <c r="G73" s="510"/>
      <c r="H73" s="519"/>
      <c r="I73" s="519"/>
      <c r="J73" s="510"/>
    </row>
    <row r="74" spans="1:10" ht="102" x14ac:dyDescent="0.3">
      <c r="A74" s="520">
        <v>14</v>
      </c>
      <c r="B74" s="511" t="s">
        <v>833</v>
      </c>
      <c r="C74" s="511" t="s">
        <v>752</v>
      </c>
      <c r="D74" s="511" t="s">
        <v>13</v>
      </c>
      <c r="E74" s="511" t="s">
        <v>13</v>
      </c>
      <c r="F74" s="511" t="s">
        <v>13</v>
      </c>
      <c r="G74" s="511"/>
      <c r="H74" s="513"/>
      <c r="I74" s="513"/>
      <c r="J74" s="511" t="s">
        <v>13</v>
      </c>
    </row>
    <row r="75" spans="1:10" x14ac:dyDescent="0.3">
      <c r="A75" s="516"/>
      <c r="B75" s="517" t="s">
        <v>745</v>
      </c>
      <c r="C75" s="510" t="s">
        <v>753</v>
      </c>
      <c r="D75" s="510" t="s">
        <v>822</v>
      </c>
      <c r="E75" s="518" t="s">
        <v>834</v>
      </c>
      <c r="F75" s="510" t="s">
        <v>835</v>
      </c>
      <c r="G75" s="510" t="s">
        <v>13</v>
      </c>
      <c r="H75" s="519" t="s">
        <v>13</v>
      </c>
      <c r="I75" s="519" t="s">
        <v>13</v>
      </c>
      <c r="J75" s="510" t="s">
        <v>749</v>
      </c>
    </row>
    <row r="76" spans="1:10" ht="111" customHeight="1" x14ac:dyDescent="0.3">
      <c r="A76" s="516"/>
      <c r="B76" s="517" t="s">
        <v>836</v>
      </c>
      <c r="C76" s="510"/>
      <c r="D76" s="510"/>
      <c r="E76" s="518"/>
      <c r="F76" s="510"/>
      <c r="G76" s="510"/>
      <c r="H76" s="519"/>
      <c r="I76" s="519"/>
      <c r="J76" s="510"/>
    </row>
    <row r="77" spans="1:10" ht="102" x14ac:dyDescent="0.3">
      <c r="A77" s="520">
        <v>15</v>
      </c>
      <c r="B77" s="511" t="s">
        <v>837</v>
      </c>
      <c r="C77" s="511" t="s">
        <v>752</v>
      </c>
      <c r="D77" s="511" t="s">
        <v>13</v>
      </c>
      <c r="E77" s="511" t="s">
        <v>13</v>
      </c>
      <c r="F77" s="511" t="s">
        <v>13</v>
      </c>
      <c r="G77" s="511"/>
      <c r="H77" s="513"/>
      <c r="I77" s="513"/>
      <c r="J77" s="511" t="s">
        <v>13</v>
      </c>
    </row>
    <row r="78" spans="1:10" x14ac:dyDescent="0.3">
      <c r="A78" s="516"/>
      <c r="B78" s="517" t="s">
        <v>745</v>
      </c>
      <c r="C78" s="510" t="s">
        <v>753</v>
      </c>
      <c r="D78" s="510" t="s">
        <v>822</v>
      </c>
      <c r="E78" s="518" t="s">
        <v>838</v>
      </c>
      <c r="F78" s="510" t="s">
        <v>839</v>
      </c>
      <c r="G78" s="510" t="s">
        <v>13</v>
      </c>
      <c r="H78" s="519" t="s">
        <v>13</v>
      </c>
      <c r="I78" s="519" t="s">
        <v>13</v>
      </c>
      <c r="J78" s="510" t="s">
        <v>749</v>
      </c>
    </row>
    <row r="79" spans="1:10" ht="110.25" customHeight="1" x14ac:dyDescent="0.3">
      <c r="A79" s="516"/>
      <c r="B79" s="511" t="s">
        <v>840</v>
      </c>
      <c r="C79" s="510"/>
      <c r="D79" s="510"/>
      <c r="E79" s="518"/>
      <c r="F79" s="510"/>
      <c r="G79" s="510"/>
      <c r="H79" s="519"/>
      <c r="I79" s="519"/>
      <c r="J79" s="510"/>
    </row>
    <row r="80" spans="1:10" x14ac:dyDescent="0.3">
      <c r="A80" s="516">
        <v>16</v>
      </c>
      <c r="B80" s="537" t="s">
        <v>841</v>
      </c>
      <c r="C80" s="530" t="s">
        <v>842</v>
      </c>
      <c r="D80" s="510" t="s">
        <v>13</v>
      </c>
      <c r="E80" s="510" t="s">
        <v>13</v>
      </c>
      <c r="F80" s="510" t="s">
        <v>13</v>
      </c>
      <c r="G80" s="510" t="s">
        <v>144</v>
      </c>
      <c r="H80" s="519">
        <v>85.212000000000003</v>
      </c>
      <c r="I80" s="519">
        <v>85.212000000000003</v>
      </c>
      <c r="J80" s="510" t="s">
        <v>13</v>
      </c>
    </row>
    <row r="81" spans="1:12" ht="34.9" customHeight="1" x14ac:dyDescent="0.3">
      <c r="A81" s="516"/>
      <c r="B81" s="538"/>
      <c r="C81" s="530"/>
      <c r="D81" s="510"/>
      <c r="E81" s="510"/>
      <c r="F81" s="510"/>
      <c r="G81" s="510"/>
      <c r="H81" s="519"/>
      <c r="I81" s="519"/>
      <c r="J81" s="510"/>
      <c r="L81" s="539"/>
    </row>
    <row r="82" spans="1:12" ht="97.5" customHeight="1" x14ac:dyDescent="0.3">
      <c r="A82" s="516"/>
      <c r="B82" s="517" t="s">
        <v>843</v>
      </c>
      <c r="C82" s="530"/>
      <c r="D82" s="510"/>
      <c r="E82" s="510"/>
      <c r="F82" s="510"/>
      <c r="G82" s="511" t="s">
        <v>142</v>
      </c>
      <c r="H82" s="513">
        <v>766.9</v>
      </c>
      <c r="I82" s="513">
        <v>766.9</v>
      </c>
      <c r="J82" s="510"/>
    </row>
    <row r="83" spans="1:12" x14ac:dyDescent="0.3">
      <c r="A83" s="531"/>
      <c r="B83" s="517" t="s">
        <v>745</v>
      </c>
      <c r="C83" s="530" t="s">
        <v>844</v>
      </c>
      <c r="D83" s="510" t="s">
        <v>78</v>
      </c>
      <c r="E83" s="518" t="s">
        <v>845</v>
      </c>
      <c r="F83" s="510" t="s">
        <v>846</v>
      </c>
      <c r="G83" s="510" t="s">
        <v>13</v>
      </c>
      <c r="H83" s="519" t="s">
        <v>13</v>
      </c>
      <c r="I83" s="519" t="s">
        <v>13</v>
      </c>
      <c r="J83" s="510" t="s">
        <v>749</v>
      </c>
    </row>
    <row r="84" spans="1:12" ht="98.25" customHeight="1" x14ac:dyDescent="0.3">
      <c r="A84" s="531"/>
      <c r="B84" s="517" t="s">
        <v>847</v>
      </c>
      <c r="C84" s="530"/>
      <c r="D84" s="510"/>
      <c r="E84" s="518"/>
      <c r="F84" s="510"/>
      <c r="G84" s="510"/>
      <c r="H84" s="519"/>
      <c r="I84" s="519"/>
      <c r="J84" s="510"/>
    </row>
    <row r="85" spans="1:12" ht="165.75" customHeight="1" x14ac:dyDescent="0.3">
      <c r="A85" s="516">
        <v>17</v>
      </c>
      <c r="B85" s="530" t="s">
        <v>848</v>
      </c>
      <c r="C85" s="530" t="s">
        <v>849</v>
      </c>
      <c r="D85" s="510" t="s">
        <v>13</v>
      </c>
      <c r="E85" s="510" t="s">
        <v>13</v>
      </c>
      <c r="F85" s="510" t="s">
        <v>13</v>
      </c>
      <c r="G85" s="511" t="s">
        <v>144</v>
      </c>
      <c r="H85" s="513">
        <v>109.57368</v>
      </c>
      <c r="I85" s="513">
        <v>109.57368</v>
      </c>
      <c r="J85" s="510" t="s">
        <v>13</v>
      </c>
    </row>
    <row r="86" spans="1:12" ht="15.6" customHeight="1" x14ac:dyDescent="0.3">
      <c r="A86" s="516"/>
      <c r="B86" s="530"/>
      <c r="C86" s="530"/>
      <c r="D86" s="510"/>
      <c r="E86" s="510"/>
      <c r="F86" s="510"/>
      <c r="G86" s="511" t="s">
        <v>142</v>
      </c>
      <c r="H86" s="513">
        <v>109.57368</v>
      </c>
      <c r="I86" s="513">
        <v>109.57368</v>
      </c>
      <c r="J86" s="510"/>
    </row>
    <row r="87" spans="1:12" ht="42" customHeight="1" x14ac:dyDescent="0.3">
      <c r="A87" s="516"/>
      <c r="B87" s="530"/>
      <c r="C87" s="530"/>
      <c r="D87" s="510"/>
      <c r="E87" s="510"/>
      <c r="F87" s="510"/>
      <c r="G87" s="511" t="s">
        <v>140</v>
      </c>
      <c r="H87" s="513">
        <v>2081.9</v>
      </c>
      <c r="I87" s="513">
        <v>2081.9</v>
      </c>
      <c r="J87" s="510"/>
    </row>
    <row r="88" spans="1:12" x14ac:dyDescent="0.3">
      <c r="A88" s="516"/>
      <c r="B88" s="517" t="s">
        <v>745</v>
      </c>
      <c r="C88" s="530" t="s">
        <v>850</v>
      </c>
      <c r="D88" s="510" t="s">
        <v>124</v>
      </c>
      <c r="E88" s="518" t="s">
        <v>851</v>
      </c>
      <c r="F88" s="510" t="s">
        <v>852</v>
      </c>
      <c r="G88" s="510" t="s">
        <v>13</v>
      </c>
      <c r="H88" s="519" t="s">
        <v>13</v>
      </c>
      <c r="I88" s="519" t="s">
        <v>13</v>
      </c>
      <c r="J88" s="510" t="s">
        <v>749</v>
      </c>
    </row>
    <row r="89" spans="1:12" ht="48" customHeight="1" x14ac:dyDescent="0.3">
      <c r="A89" s="516"/>
      <c r="B89" s="511" t="s">
        <v>853</v>
      </c>
      <c r="C89" s="530"/>
      <c r="D89" s="510"/>
      <c r="E89" s="518"/>
      <c r="F89" s="510"/>
      <c r="G89" s="510"/>
      <c r="H89" s="519"/>
      <c r="I89" s="519"/>
      <c r="J89" s="510"/>
    </row>
    <row r="90" spans="1:12" x14ac:dyDescent="0.3">
      <c r="A90" s="516" t="s">
        <v>854</v>
      </c>
      <c r="B90" s="516"/>
      <c r="C90" s="516"/>
      <c r="D90" s="516"/>
      <c r="E90" s="516"/>
      <c r="F90" s="516"/>
      <c r="G90" s="516"/>
      <c r="H90" s="516"/>
      <c r="I90" s="516"/>
      <c r="J90" s="516"/>
    </row>
    <row r="91" spans="1:12" x14ac:dyDescent="0.3">
      <c r="A91" s="540"/>
      <c r="B91" s="541"/>
      <c r="G91" s="542"/>
      <c r="H91" s="543"/>
      <c r="I91" s="543"/>
    </row>
    <row r="92" spans="1:12" x14ac:dyDescent="0.3">
      <c r="B92" s="506" t="s">
        <v>855</v>
      </c>
      <c r="E92" s="506" t="s">
        <v>856</v>
      </c>
      <c r="G92" s="506"/>
      <c r="H92" s="544"/>
      <c r="I92" s="544"/>
      <c r="J92" s="506" t="s">
        <v>857</v>
      </c>
    </row>
    <row r="93" spans="1:12" x14ac:dyDescent="0.3">
      <c r="G93" s="542"/>
      <c r="H93" s="544"/>
      <c r="I93" s="544"/>
    </row>
    <row r="94" spans="1:12" x14ac:dyDescent="0.3">
      <c r="G94" s="542"/>
      <c r="H94" s="544"/>
      <c r="I94" s="544"/>
    </row>
    <row r="95" spans="1:12" x14ac:dyDescent="0.3">
      <c r="B95" s="545" t="s">
        <v>858</v>
      </c>
      <c r="G95" s="542"/>
      <c r="H95" s="544"/>
      <c r="I95" s="544"/>
    </row>
    <row r="96" spans="1:12" x14ac:dyDescent="0.3">
      <c r="B96" s="545" t="s">
        <v>859</v>
      </c>
      <c r="C96" s="545"/>
      <c r="G96" s="542"/>
      <c r="H96" s="544"/>
      <c r="I96" s="544"/>
    </row>
    <row r="97" spans="2:9" x14ac:dyDescent="0.3">
      <c r="B97" s="545" t="s">
        <v>860</v>
      </c>
      <c r="C97" s="545"/>
      <c r="G97" s="542"/>
      <c r="H97" s="544"/>
      <c r="I97" s="544"/>
    </row>
    <row r="98" spans="2:9" x14ac:dyDescent="0.3">
      <c r="G98" s="542"/>
      <c r="H98" s="544"/>
      <c r="I98" s="544"/>
    </row>
    <row r="99" spans="2:9" x14ac:dyDescent="0.3">
      <c r="G99" s="542"/>
      <c r="H99" s="544"/>
      <c r="I99" s="544"/>
    </row>
    <row r="100" spans="2:9" x14ac:dyDescent="0.3">
      <c r="G100" s="542"/>
      <c r="H100" s="544"/>
      <c r="I100" s="544"/>
    </row>
    <row r="101" spans="2:9" x14ac:dyDescent="0.3">
      <c r="G101" s="542"/>
      <c r="H101" s="544"/>
      <c r="I101" s="544"/>
    </row>
    <row r="102" spans="2:9" x14ac:dyDescent="0.3">
      <c r="G102" s="542"/>
      <c r="H102" s="544"/>
      <c r="I102" s="544"/>
    </row>
    <row r="103" spans="2:9" x14ac:dyDescent="0.3">
      <c r="G103" s="542"/>
      <c r="H103" s="544"/>
      <c r="I103" s="544"/>
    </row>
    <row r="104" spans="2:9" x14ac:dyDescent="0.3">
      <c r="G104" s="542"/>
      <c r="H104" s="544"/>
      <c r="I104" s="544"/>
    </row>
    <row r="105" spans="2:9" x14ac:dyDescent="0.3">
      <c r="G105" s="542"/>
      <c r="H105" s="544"/>
      <c r="I105" s="544"/>
    </row>
    <row r="106" spans="2:9" x14ac:dyDescent="0.3">
      <c r="G106" s="542"/>
      <c r="H106" s="544"/>
      <c r="I106" s="544"/>
    </row>
    <row r="107" spans="2:9" x14ac:dyDescent="0.3">
      <c r="G107" s="542"/>
      <c r="H107" s="544"/>
      <c r="I107" s="544"/>
    </row>
    <row r="108" spans="2:9" x14ac:dyDescent="0.3">
      <c r="G108" s="542"/>
      <c r="H108" s="544"/>
      <c r="I108" s="544"/>
    </row>
    <row r="109" spans="2:9" x14ac:dyDescent="0.3">
      <c r="G109" s="542"/>
      <c r="H109" s="544"/>
      <c r="I109" s="544"/>
    </row>
    <row r="110" spans="2:9" x14ac:dyDescent="0.3">
      <c r="G110" s="542"/>
      <c r="H110" s="544"/>
      <c r="I110" s="544"/>
    </row>
    <row r="111" spans="2:9" x14ac:dyDescent="0.3">
      <c r="G111" s="542"/>
      <c r="H111" s="544"/>
      <c r="I111" s="544"/>
    </row>
    <row r="112" spans="2:9" x14ac:dyDescent="0.3">
      <c r="G112" s="542"/>
      <c r="H112" s="544"/>
      <c r="I112" s="544"/>
    </row>
    <row r="113" spans="6:9" x14ac:dyDescent="0.3">
      <c r="G113" s="542"/>
      <c r="H113" s="544"/>
      <c r="I113" s="544"/>
    </row>
    <row r="114" spans="6:9" x14ac:dyDescent="0.3">
      <c r="G114" s="542"/>
      <c r="H114" s="544"/>
      <c r="I114" s="544"/>
    </row>
    <row r="115" spans="6:9" x14ac:dyDescent="0.3">
      <c r="G115" s="542"/>
      <c r="H115" s="544"/>
      <c r="I115" s="544"/>
    </row>
    <row r="116" spans="6:9" x14ac:dyDescent="0.3">
      <c r="G116" s="542"/>
      <c r="H116" s="544"/>
      <c r="I116" s="544"/>
    </row>
    <row r="117" spans="6:9" x14ac:dyDescent="0.3">
      <c r="G117" s="542"/>
      <c r="H117" s="544"/>
      <c r="I117" s="544"/>
    </row>
    <row r="118" spans="6:9" x14ac:dyDescent="0.3">
      <c r="G118" s="542"/>
      <c r="H118" s="544"/>
      <c r="I118" s="544"/>
    </row>
    <row r="119" spans="6:9" x14ac:dyDescent="0.3">
      <c r="F119" s="542"/>
      <c r="G119" s="542"/>
      <c r="H119" s="544"/>
      <c r="I119" s="544"/>
    </row>
    <row r="120" spans="6:9" x14ac:dyDescent="0.3">
      <c r="F120" s="542"/>
      <c r="G120" s="542"/>
      <c r="H120" s="544"/>
      <c r="I120" s="544"/>
    </row>
    <row r="121" spans="6:9" x14ac:dyDescent="0.3">
      <c r="F121" s="542"/>
      <c r="G121" s="542"/>
      <c r="H121" s="544"/>
      <c r="I121" s="544"/>
    </row>
    <row r="122" spans="6:9" x14ac:dyDescent="0.3">
      <c r="F122" s="542"/>
      <c r="G122" s="542"/>
      <c r="H122" s="544"/>
      <c r="I122" s="544"/>
    </row>
    <row r="123" spans="6:9" x14ac:dyDescent="0.3">
      <c r="F123" s="542"/>
      <c r="G123" s="542"/>
      <c r="H123" s="544"/>
      <c r="I123" s="544"/>
    </row>
    <row r="124" spans="6:9" x14ac:dyDescent="0.3">
      <c r="F124" s="542"/>
      <c r="G124" s="542"/>
      <c r="H124" s="544"/>
      <c r="I124" s="544"/>
    </row>
    <row r="125" spans="6:9" x14ac:dyDescent="0.3">
      <c r="F125" s="542"/>
      <c r="G125" s="542"/>
      <c r="H125" s="544"/>
      <c r="I125" s="544"/>
    </row>
    <row r="126" spans="6:9" x14ac:dyDescent="0.3">
      <c r="F126" s="542"/>
      <c r="G126" s="542"/>
      <c r="H126" s="544"/>
      <c r="I126" s="544"/>
    </row>
    <row r="127" spans="6:9" x14ac:dyDescent="0.3">
      <c r="F127" s="542"/>
      <c r="G127" s="542"/>
      <c r="H127" s="544"/>
      <c r="I127" s="544"/>
    </row>
    <row r="128" spans="6:9" x14ac:dyDescent="0.3">
      <c r="F128" s="542"/>
      <c r="G128" s="542"/>
      <c r="H128" s="544"/>
      <c r="I128" s="544"/>
    </row>
    <row r="129" spans="6:9" x14ac:dyDescent="0.3">
      <c r="F129" s="542"/>
      <c r="G129" s="542"/>
      <c r="H129" s="544"/>
      <c r="I129" s="544"/>
    </row>
    <row r="130" spans="6:9" x14ac:dyDescent="0.3">
      <c r="F130" s="542"/>
      <c r="G130" s="542"/>
      <c r="H130" s="544"/>
      <c r="I130" s="544"/>
    </row>
    <row r="131" spans="6:9" x14ac:dyDescent="0.3">
      <c r="F131" s="542"/>
      <c r="G131" s="542"/>
      <c r="H131" s="544"/>
      <c r="I131" s="544"/>
    </row>
    <row r="132" spans="6:9" x14ac:dyDescent="0.3">
      <c r="F132" s="542"/>
      <c r="G132" s="542"/>
      <c r="H132" s="544"/>
      <c r="I132" s="544"/>
    </row>
    <row r="133" spans="6:9" x14ac:dyDescent="0.3">
      <c r="F133" s="542"/>
      <c r="G133" s="542"/>
      <c r="H133" s="544"/>
      <c r="I133" s="544"/>
    </row>
    <row r="134" spans="6:9" x14ac:dyDescent="0.3">
      <c r="F134" s="542"/>
      <c r="G134" s="542"/>
      <c r="H134" s="544"/>
      <c r="I134" s="544"/>
    </row>
    <row r="135" spans="6:9" x14ac:dyDescent="0.3">
      <c r="F135" s="542"/>
      <c r="G135" s="542"/>
      <c r="H135" s="544"/>
      <c r="I135" s="544"/>
    </row>
    <row r="136" spans="6:9" x14ac:dyDescent="0.3">
      <c r="F136" s="542"/>
      <c r="G136" s="542"/>
      <c r="H136" s="544"/>
      <c r="I136" s="544"/>
    </row>
    <row r="137" spans="6:9" x14ac:dyDescent="0.3">
      <c r="F137" s="542"/>
      <c r="G137" s="542"/>
      <c r="H137" s="544"/>
      <c r="I137" s="544"/>
    </row>
    <row r="138" spans="6:9" x14ac:dyDescent="0.3">
      <c r="F138" s="542"/>
      <c r="G138" s="542"/>
      <c r="H138" s="544"/>
      <c r="I138" s="544"/>
    </row>
    <row r="139" spans="6:9" x14ac:dyDescent="0.3">
      <c r="F139" s="542"/>
      <c r="G139" s="542"/>
      <c r="H139" s="544"/>
      <c r="I139" s="544"/>
    </row>
    <row r="140" spans="6:9" x14ac:dyDescent="0.3">
      <c r="F140" s="542"/>
      <c r="G140" s="542"/>
      <c r="H140" s="544"/>
      <c r="I140" s="544"/>
    </row>
    <row r="141" spans="6:9" x14ac:dyDescent="0.3">
      <c r="F141" s="542"/>
      <c r="G141" s="542"/>
      <c r="H141" s="544"/>
      <c r="I141" s="544"/>
    </row>
    <row r="142" spans="6:9" x14ac:dyDescent="0.3">
      <c r="F142" s="542"/>
      <c r="G142" s="542"/>
      <c r="H142" s="544"/>
      <c r="I142" s="544"/>
    </row>
    <row r="143" spans="6:9" x14ac:dyDescent="0.3">
      <c r="F143" s="542"/>
      <c r="G143" s="542"/>
      <c r="H143" s="544"/>
      <c r="I143" s="544"/>
    </row>
    <row r="144" spans="6:9" x14ac:dyDescent="0.3">
      <c r="F144" s="542"/>
      <c r="G144" s="542"/>
      <c r="H144" s="544"/>
      <c r="I144" s="544"/>
    </row>
    <row r="145" spans="6:9" x14ac:dyDescent="0.3">
      <c r="F145" s="542"/>
      <c r="G145" s="542"/>
      <c r="H145" s="544"/>
      <c r="I145" s="544"/>
    </row>
    <row r="146" spans="6:9" x14ac:dyDescent="0.3">
      <c r="F146" s="542"/>
      <c r="G146" s="542"/>
      <c r="H146" s="544"/>
      <c r="I146" s="544"/>
    </row>
    <row r="147" spans="6:9" x14ac:dyDescent="0.3">
      <c r="F147" s="542"/>
      <c r="G147" s="542"/>
      <c r="H147" s="544"/>
      <c r="I147" s="544"/>
    </row>
    <row r="148" spans="6:9" x14ac:dyDescent="0.3">
      <c r="F148" s="542"/>
      <c r="G148" s="542"/>
      <c r="H148" s="544"/>
      <c r="I148" s="544"/>
    </row>
    <row r="149" spans="6:9" x14ac:dyDescent="0.3">
      <c r="F149" s="542"/>
      <c r="G149" s="542"/>
      <c r="H149" s="544"/>
      <c r="I149" s="544"/>
    </row>
    <row r="150" spans="6:9" x14ac:dyDescent="0.3">
      <c r="F150" s="542"/>
      <c r="G150" s="542"/>
      <c r="H150" s="544"/>
      <c r="I150" s="544"/>
    </row>
    <row r="151" spans="6:9" x14ac:dyDescent="0.3">
      <c r="F151" s="542"/>
      <c r="G151" s="542"/>
      <c r="H151" s="544"/>
      <c r="I151" s="544"/>
    </row>
    <row r="152" spans="6:9" x14ac:dyDescent="0.3">
      <c r="F152" s="542"/>
      <c r="G152" s="542"/>
      <c r="H152" s="544"/>
      <c r="I152" s="544"/>
    </row>
    <row r="153" spans="6:9" x14ac:dyDescent="0.3">
      <c r="F153" s="542"/>
      <c r="G153" s="542"/>
      <c r="H153" s="544"/>
      <c r="I153" s="544"/>
    </row>
    <row r="154" spans="6:9" x14ac:dyDescent="0.3">
      <c r="F154" s="542"/>
      <c r="G154" s="542"/>
      <c r="H154" s="544"/>
      <c r="I154" s="544"/>
    </row>
    <row r="155" spans="6:9" x14ac:dyDescent="0.3">
      <c r="F155" s="542"/>
      <c r="G155" s="542"/>
      <c r="H155" s="544"/>
      <c r="I155" s="544"/>
    </row>
    <row r="156" spans="6:9" x14ac:dyDescent="0.3">
      <c r="F156" s="542"/>
      <c r="G156" s="542"/>
      <c r="H156" s="544"/>
      <c r="I156" s="544"/>
    </row>
    <row r="157" spans="6:9" x14ac:dyDescent="0.3">
      <c r="F157" s="542"/>
      <c r="G157" s="542"/>
      <c r="H157" s="544"/>
      <c r="I157" s="544"/>
    </row>
    <row r="158" spans="6:9" x14ac:dyDescent="0.3">
      <c r="F158" s="542"/>
      <c r="G158" s="542"/>
      <c r="H158" s="544"/>
      <c r="I158" s="544"/>
    </row>
    <row r="159" spans="6:9" x14ac:dyDescent="0.3">
      <c r="F159" s="542"/>
      <c r="G159" s="542"/>
      <c r="H159" s="544"/>
      <c r="I159" s="544"/>
    </row>
    <row r="160" spans="6:9" x14ac:dyDescent="0.3">
      <c r="F160" s="542"/>
      <c r="G160" s="542"/>
      <c r="H160" s="544"/>
      <c r="I160" s="544"/>
    </row>
    <row r="161" spans="6:9" x14ac:dyDescent="0.3">
      <c r="F161" s="542"/>
      <c r="G161" s="542"/>
      <c r="H161" s="544"/>
      <c r="I161" s="544"/>
    </row>
    <row r="162" spans="6:9" x14ac:dyDescent="0.3">
      <c r="F162" s="542"/>
      <c r="G162" s="542"/>
      <c r="H162" s="544"/>
      <c r="I162" s="544"/>
    </row>
    <row r="163" spans="6:9" x14ac:dyDescent="0.3">
      <c r="F163" s="542"/>
      <c r="G163" s="542"/>
      <c r="H163" s="544"/>
      <c r="I163" s="544"/>
    </row>
    <row r="164" spans="6:9" x14ac:dyDescent="0.3">
      <c r="F164" s="542"/>
      <c r="G164" s="542"/>
      <c r="H164" s="544"/>
      <c r="I164" s="544"/>
    </row>
    <row r="165" spans="6:9" x14ac:dyDescent="0.3">
      <c r="F165" s="542"/>
      <c r="G165" s="542"/>
      <c r="H165" s="544"/>
      <c r="I165" s="544"/>
    </row>
    <row r="166" spans="6:9" x14ac:dyDescent="0.3">
      <c r="F166" s="542"/>
      <c r="G166" s="542"/>
      <c r="H166" s="544"/>
      <c r="I166" s="544"/>
    </row>
    <row r="167" spans="6:9" x14ac:dyDescent="0.3">
      <c r="F167" s="542"/>
      <c r="G167" s="542"/>
      <c r="H167" s="544"/>
      <c r="I167" s="544"/>
    </row>
    <row r="168" spans="6:9" x14ac:dyDescent="0.3">
      <c r="F168" s="542"/>
      <c r="G168" s="542"/>
      <c r="H168" s="544"/>
      <c r="I168" s="544"/>
    </row>
    <row r="169" spans="6:9" x14ac:dyDescent="0.3">
      <c r="F169" s="542"/>
      <c r="G169" s="542"/>
      <c r="H169" s="544"/>
      <c r="I169" s="544"/>
    </row>
    <row r="170" spans="6:9" x14ac:dyDescent="0.3">
      <c r="F170" s="542"/>
      <c r="G170" s="542"/>
      <c r="H170" s="544"/>
      <c r="I170" s="544"/>
    </row>
    <row r="171" spans="6:9" x14ac:dyDescent="0.3">
      <c r="F171" s="542"/>
      <c r="G171" s="542"/>
      <c r="H171" s="544"/>
      <c r="I171" s="544"/>
    </row>
    <row r="172" spans="6:9" x14ac:dyDescent="0.3">
      <c r="F172" s="542"/>
      <c r="G172" s="542"/>
      <c r="H172" s="544"/>
      <c r="I172" s="544"/>
    </row>
    <row r="173" spans="6:9" x14ac:dyDescent="0.3">
      <c r="F173" s="542"/>
      <c r="G173" s="542"/>
      <c r="H173" s="544"/>
      <c r="I173" s="544"/>
    </row>
    <row r="174" spans="6:9" x14ac:dyDescent="0.3">
      <c r="F174" s="542"/>
      <c r="G174" s="542"/>
      <c r="H174" s="544"/>
      <c r="I174" s="544"/>
    </row>
    <row r="175" spans="6:9" x14ac:dyDescent="0.3">
      <c r="F175" s="542"/>
      <c r="G175" s="542"/>
      <c r="H175" s="544"/>
      <c r="I175" s="544"/>
    </row>
    <row r="176" spans="6:9" x14ac:dyDescent="0.3">
      <c r="F176" s="542"/>
      <c r="G176" s="542"/>
      <c r="H176" s="544"/>
      <c r="I176" s="544"/>
    </row>
    <row r="177" spans="6:9" x14ac:dyDescent="0.3">
      <c r="F177" s="542"/>
      <c r="G177" s="542"/>
      <c r="H177" s="544"/>
      <c r="I177" s="544"/>
    </row>
    <row r="178" spans="6:9" x14ac:dyDescent="0.3">
      <c r="F178" s="542"/>
      <c r="G178" s="542"/>
      <c r="H178" s="544"/>
      <c r="I178" s="544"/>
    </row>
    <row r="179" spans="6:9" x14ac:dyDescent="0.3">
      <c r="F179" s="542"/>
      <c r="G179" s="542"/>
      <c r="H179" s="544"/>
      <c r="I179" s="544"/>
    </row>
    <row r="180" spans="6:9" x14ac:dyDescent="0.3">
      <c r="F180" s="542"/>
      <c r="G180" s="542"/>
      <c r="H180" s="544"/>
      <c r="I180" s="544"/>
    </row>
    <row r="181" spans="6:9" x14ac:dyDescent="0.3">
      <c r="F181" s="542"/>
      <c r="G181" s="542"/>
      <c r="H181" s="544"/>
      <c r="I181" s="544"/>
    </row>
    <row r="182" spans="6:9" x14ac:dyDescent="0.3">
      <c r="F182" s="542"/>
      <c r="G182" s="542"/>
      <c r="H182" s="544"/>
      <c r="I182" s="544"/>
    </row>
    <row r="183" spans="6:9" x14ac:dyDescent="0.3">
      <c r="F183" s="542"/>
      <c r="G183" s="542"/>
      <c r="H183" s="544"/>
      <c r="I183" s="544"/>
    </row>
    <row r="184" spans="6:9" x14ac:dyDescent="0.3">
      <c r="F184" s="542"/>
      <c r="G184" s="542"/>
      <c r="H184" s="544"/>
      <c r="I184" s="544"/>
    </row>
    <row r="185" spans="6:9" x14ac:dyDescent="0.3">
      <c r="F185" s="542"/>
      <c r="G185" s="542"/>
      <c r="H185" s="544"/>
      <c r="I185" s="544"/>
    </row>
    <row r="186" spans="6:9" x14ac:dyDescent="0.3">
      <c r="F186" s="542"/>
      <c r="G186" s="542"/>
      <c r="H186" s="544"/>
      <c r="I186" s="544"/>
    </row>
    <row r="187" spans="6:9" x14ac:dyDescent="0.3">
      <c r="F187" s="542"/>
      <c r="G187" s="542"/>
      <c r="H187" s="544"/>
      <c r="I187" s="544"/>
    </row>
    <row r="188" spans="6:9" x14ac:dyDescent="0.3">
      <c r="F188" s="542"/>
      <c r="G188" s="542"/>
      <c r="H188" s="544"/>
      <c r="I188" s="544"/>
    </row>
    <row r="189" spans="6:9" x14ac:dyDescent="0.3">
      <c r="F189" s="542"/>
      <c r="G189" s="542"/>
      <c r="H189" s="544"/>
      <c r="I189" s="544"/>
    </row>
    <row r="190" spans="6:9" x14ac:dyDescent="0.3">
      <c r="F190" s="542"/>
      <c r="G190" s="542"/>
      <c r="H190" s="544"/>
      <c r="I190" s="544"/>
    </row>
    <row r="191" spans="6:9" x14ac:dyDescent="0.3">
      <c r="F191" s="542"/>
      <c r="G191" s="542"/>
      <c r="H191" s="544"/>
      <c r="I191" s="544"/>
    </row>
    <row r="192" spans="6:9" x14ac:dyDescent="0.3">
      <c r="F192" s="542"/>
      <c r="G192" s="542"/>
      <c r="H192" s="544"/>
      <c r="I192" s="544"/>
    </row>
    <row r="193" spans="6:9" x14ac:dyDescent="0.3">
      <c r="F193" s="542"/>
      <c r="G193" s="542"/>
      <c r="H193" s="544"/>
      <c r="I193" s="544"/>
    </row>
    <row r="194" spans="6:9" x14ac:dyDescent="0.3">
      <c r="F194" s="542"/>
      <c r="G194" s="542"/>
      <c r="H194" s="544"/>
      <c r="I194" s="544"/>
    </row>
    <row r="195" spans="6:9" x14ac:dyDescent="0.3">
      <c r="F195" s="542"/>
      <c r="G195" s="542"/>
      <c r="H195" s="544"/>
      <c r="I195" s="544"/>
    </row>
    <row r="196" spans="6:9" x14ac:dyDescent="0.3">
      <c r="F196" s="542"/>
      <c r="G196" s="542"/>
      <c r="H196" s="544"/>
      <c r="I196" s="544"/>
    </row>
    <row r="197" spans="6:9" x14ac:dyDescent="0.3">
      <c r="F197" s="542"/>
      <c r="G197" s="542"/>
      <c r="H197" s="544"/>
      <c r="I197" s="544"/>
    </row>
    <row r="198" spans="6:9" x14ac:dyDescent="0.3">
      <c r="F198" s="542"/>
      <c r="G198" s="542"/>
      <c r="H198" s="544"/>
      <c r="I198" s="544"/>
    </row>
    <row r="199" spans="6:9" x14ac:dyDescent="0.3">
      <c r="F199" s="542"/>
      <c r="G199" s="542"/>
      <c r="H199" s="544"/>
      <c r="I199" s="544"/>
    </row>
    <row r="200" spans="6:9" x14ac:dyDescent="0.3">
      <c r="F200" s="542"/>
      <c r="G200" s="542"/>
      <c r="H200" s="544"/>
      <c r="I200" s="544"/>
    </row>
    <row r="201" spans="6:9" x14ac:dyDescent="0.3">
      <c r="F201" s="542"/>
      <c r="G201" s="542"/>
      <c r="H201" s="544"/>
      <c r="I201" s="544"/>
    </row>
    <row r="202" spans="6:9" x14ac:dyDescent="0.3">
      <c r="F202" s="542"/>
      <c r="G202" s="542"/>
      <c r="H202" s="544"/>
      <c r="I202" s="544"/>
    </row>
    <row r="203" spans="6:9" x14ac:dyDescent="0.3">
      <c r="F203" s="542"/>
      <c r="G203" s="542"/>
      <c r="H203" s="544"/>
      <c r="I203" s="544"/>
    </row>
    <row r="204" spans="6:9" x14ac:dyDescent="0.3">
      <c r="F204" s="542"/>
      <c r="G204" s="542"/>
      <c r="H204" s="544"/>
      <c r="I204" s="544"/>
    </row>
    <row r="205" spans="6:9" x14ac:dyDescent="0.3">
      <c r="F205" s="542"/>
      <c r="G205" s="542"/>
      <c r="H205" s="544"/>
      <c r="I205" s="544"/>
    </row>
    <row r="206" spans="6:9" x14ac:dyDescent="0.3">
      <c r="F206" s="542"/>
      <c r="G206" s="542"/>
      <c r="H206" s="544"/>
      <c r="I206" s="544"/>
    </row>
    <row r="207" spans="6:9" x14ac:dyDescent="0.3">
      <c r="F207" s="542"/>
      <c r="G207" s="542"/>
      <c r="H207" s="544"/>
      <c r="I207" s="544"/>
    </row>
    <row r="208" spans="6:9" x14ac:dyDescent="0.3">
      <c r="F208" s="542"/>
      <c r="G208" s="542"/>
      <c r="H208" s="544"/>
      <c r="I208" s="544"/>
    </row>
    <row r="209" spans="6:9" x14ac:dyDescent="0.3">
      <c r="F209" s="542"/>
      <c r="G209" s="542"/>
      <c r="H209" s="544"/>
      <c r="I209" s="544"/>
    </row>
    <row r="210" spans="6:9" x14ac:dyDescent="0.3">
      <c r="F210" s="542"/>
      <c r="G210" s="542"/>
      <c r="H210" s="544"/>
      <c r="I210" s="544"/>
    </row>
    <row r="211" spans="6:9" x14ac:dyDescent="0.3">
      <c r="F211" s="542"/>
      <c r="G211" s="542"/>
      <c r="H211" s="544"/>
      <c r="I211" s="544"/>
    </row>
    <row r="212" spans="6:9" x14ac:dyDescent="0.3">
      <c r="F212" s="542"/>
      <c r="G212" s="542"/>
      <c r="H212" s="544"/>
      <c r="I212" s="544"/>
    </row>
    <row r="213" spans="6:9" x14ac:dyDescent="0.3">
      <c r="F213" s="542"/>
      <c r="G213" s="542"/>
      <c r="H213" s="544"/>
      <c r="I213" s="544"/>
    </row>
    <row r="214" spans="6:9" x14ac:dyDescent="0.3">
      <c r="F214" s="542"/>
      <c r="G214" s="542"/>
      <c r="H214" s="544"/>
      <c r="I214" s="544"/>
    </row>
    <row r="215" spans="6:9" x14ac:dyDescent="0.3">
      <c r="F215" s="542"/>
      <c r="G215" s="542"/>
      <c r="H215" s="544"/>
      <c r="I215" s="544"/>
    </row>
    <row r="216" spans="6:9" x14ac:dyDescent="0.3">
      <c r="F216" s="542"/>
      <c r="G216" s="542"/>
      <c r="H216" s="544"/>
      <c r="I216" s="544"/>
    </row>
    <row r="217" spans="6:9" x14ac:dyDescent="0.3">
      <c r="F217" s="542"/>
      <c r="G217" s="542"/>
      <c r="H217" s="544"/>
      <c r="I217" s="544"/>
    </row>
    <row r="218" spans="6:9" x14ac:dyDescent="0.3">
      <c r="F218" s="542"/>
      <c r="G218" s="542"/>
      <c r="H218" s="544"/>
      <c r="I218" s="544"/>
    </row>
    <row r="219" spans="6:9" x14ac:dyDescent="0.3">
      <c r="F219" s="542"/>
      <c r="G219" s="542"/>
      <c r="H219" s="544"/>
      <c r="I219" s="544"/>
    </row>
    <row r="220" spans="6:9" x14ac:dyDescent="0.3">
      <c r="F220" s="542"/>
      <c r="G220" s="542"/>
      <c r="H220" s="544"/>
      <c r="I220" s="544"/>
    </row>
    <row r="221" spans="6:9" x14ac:dyDescent="0.3">
      <c r="F221" s="542"/>
      <c r="G221" s="542"/>
      <c r="H221" s="544"/>
      <c r="I221" s="544"/>
    </row>
    <row r="222" spans="6:9" x14ac:dyDescent="0.3">
      <c r="F222" s="542"/>
      <c r="G222" s="542"/>
      <c r="H222" s="544"/>
      <c r="I222" s="544"/>
    </row>
    <row r="223" spans="6:9" x14ac:dyDescent="0.3">
      <c r="F223" s="542"/>
      <c r="G223" s="542"/>
      <c r="H223" s="544"/>
      <c r="I223" s="544"/>
    </row>
    <row r="224" spans="6:9" x14ac:dyDescent="0.3">
      <c r="F224" s="542"/>
      <c r="G224" s="542"/>
      <c r="H224" s="544"/>
      <c r="I224" s="544"/>
    </row>
    <row r="225" spans="6:9" x14ac:dyDescent="0.3">
      <c r="F225" s="542"/>
      <c r="G225" s="542"/>
      <c r="H225" s="544"/>
      <c r="I225" s="544"/>
    </row>
    <row r="226" spans="6:9" x14ac:dyDescent="0.3">
      <c r="F226" s="542"/>
      <c r="G226" s="542"/>
      <c r="H226" s="544"/>
      <c r="I226" s="544"/>
    </row>
    <row r="227" spans="6:9" x14ac:dyDescent="0.3">
      <c r="F227" s="542"/>
      <c r="G227" s="542"/>
      <c r="H227" s="544"/>
      <c r="I227" s="544"/>
    </row>
    <row r="228" spans="6:9" x14ac:dyDescent="0.3">
      <c r="F228" s="542"/>
      <c r="G228" s="542"/>
      <c r="H228" s="544"/>
      <c r="I228" s="544"/>
    </row>
    <row r="229" spans="6:9" x14ac:dyDescent="0.3">
      <c r="F229" s="542"/>
      <c r="G229" s="542"/>
      <c r="H229" s="544"/>
      <c r="I229" s="544"/>
    </row>
    <row r="230" spans="6:9" x14ac:dyDescent="0.3">
      <c r="F230" s="542"/>
      <c r="G230" s="542"/>
      <c r="H230" s="544"/>
      <c r="I230" s="544"/>
    </row>
    <row r="231" spans="6:9" x14ac:dyDescent="0.3">
      <c r="F231" s="542"/>
      <c r="G231" s="542"/>
      <c r="H231" s="544"/>
      <c r="I231" s="544"/>
    </row>
    <row r="232" spans="6:9" x14ac:dyDescent="0.3">
      <c r="F232" s="542"/>
      <c r="G232" s="542"/>
      <c r="H232" s="544"/>
      <c r="I232" s="544"/>
    </row>
    <row r="233" spans="6:9" x14ac:dyDescent="0.3">
      <c r="F233" s="542"/>
      <c r="G233" s="542"/>
      <c r="H233" s="544"/>
      <c r="I233" s="544"/>
    </row>
    <row r="234" spans="6:9" x14ac:dyDescent="0.3">
      <c r="F234" s="542"/>
      <c r="G234" s="542"/>
      <c r="H234" s="544"/>
      <c r="I234" s="544"/>
    </row>
    <row r="235" spans="6:9" x14ac:dyDescent="0.3">
      <c r="F235" s="542"/>
      <c r="G235" s="542"/>
      <c r="H235" s="544"/>
      <c r="I235" s="544"/>
    </row>
    <row r="236" spans="6:9" x14ac:dyDescent="0.3">
      <c r="F236" s="542"/>
      <c r="G236" s="542"/>
      <c r="H236" s="544"/>
      <c r="I236" s="544"/>
    </row>
    <row r="237" spans="6:9" x14ac:dyDescent="0.3">
      <c r="F237" s="542"/>
      <c r="G237" s="542"/>
      <c r="H237" s="544"/>
      <c r="I237" s="544"/>
    </row>
    <row r="238" spans="6:9" x14ac:dyDescent="0.3">
      <c r="F238" s="542"/>
      <c r="G238" s="542"/>
      <c r="H238" s="544"/>
      <c r="I238" s="544"/>
    </row>
    <row r="239" spans="6:9" x14ac:dyDescent="0.3">
      <c r="F239" s="542"/>
      <c r="G239" s="542"/>
      <c r="H239" s="544"/>
      <c r="I239" s="544"/>
    </row>
    <row r="240" spans="6:9" x14ac:dyDescent="0.3">
      <c r="F240" s="542"/>
      <c r="G240" s="542"/>
      <c r="H240" s="544"/>
      <c r="I240" s="544"/>
    </row>
    <row r="241" spans="6:9" x14ac:dyDescent="0.3">
      <c r="F241" s="542"/>
      <c r="G241" s="542"/>
      <c r="H241" s="544"/>
      <c r="I241" s="544"/>
    </row>
    <row r="242" spans="6:9" x14ac:dyDescent="0.3">
      <c r="F242" s="542"/>
      <c r="G242" s="542"/>
      <c r="H242" s="544"/>
      <c r="I242" s="544"/>
    </row>
    <row r="243" spans="6:9" x14ac:dyDescent="0.3">
      <c r="F243" s="542"/>
      <c r="G243" s="542"/>
      <c r="H243" s="544"/>
      <c r="I243" s="544"/>
    </row>
    <row r="244" spans="6:9" x14ac:dyDescent="0.3">
      <c r="F244" s="542"/>
      <c r="G244" s="542"/>
      <c r="H244" s="544"/>
      <c r="I244" s="544"/>
    </row>
    <row r="245" spans="6:9" x14ac:dyDescent="0.3">
      <c r="F245" s="542"/>
      <c r="G245" s="542"/>
      <c r="H245" s="544"/>
      <c r="I245" s="544"/>
    </row>
    <row r="246" spans="6:9" x14ac:dyDescent="0.3">
      <c r="F246" s="542"/>
      <c r="G246" s="542"/>
      <c r="H246" s="544"/>
      <c r="I246" s="544"/>
    </row>
    <row r="247" spans="6:9" x14ac:dyDescent="0.3">
      <c r="F247" s="542"/>
      <c r="G247" s="542"/>
      <c r="H247" s="544"/>
      <c r="I247" s="544"/>
    </row>
    <row r="248" spans="6:9" x14ac:dyDescent="0.3">
      <c r="F248" s="542"/>
      <c r="G248" s="542"/>
      <c r="H248" s="544"/>
      <c r="I248" s="544"/>
    </row>
    <row r="249" spans="6:9" x14ac:dyDescent="0.3">
      <c r="F249" s="542"/>
      <c r="G249" s="542"/>
      <c r="H249" s="544"/>
      <c r="I249" s="544"/>
    </row>
    <row r="250" spans="6:9" x14ac:dyDescent="0.3">
      <c r="F250" s="542"/>
      <c r="G250" s="542"/>
      <c r="H250" s="544"/>
      <c r="I250" s="544"/>
    </row>
    <row r="251" spans="6:9" x14ac:dyDescent="0.3">
      <c r="F251" s="542"/>
      <c r="G251" s="542"/>
      <c r="H251" s="544"/>
      <c r="I251" s="544"/>
    </row>
    <row r="252" spans="6:9" x14ac:dyDescent="0.3">
      <c r="F252" s="542"/>
      <c r="G252" s="542"/>
      <c r="H252" s="544"/>
      <c r="I252" s="544"/>
    </row>
    <row r="253" spans="6:9" x14ac:dyDescent="0.3">
      <c r="F253" s="542"/>
      <c r="G253" s="542"/>
      <c r="H253" s="544"/>
      <c r="I253" s="544"/>
    </row>
    <row r="254" spans="6:9" x14ac:dyDescent="0.3">
      <c r="F254" s="542"/>
      <c r="G254" s="542"/>
      <c r="H254" s="544"/>
      <c r="I254" s="544"/>
    </row>
    <row r="255" spans="6:9" x14ac:dyDescent="0.3">
      <c r="F255" s="542"/>
      <c r="G255" s="542"/>
      <c r="H255" s="544"/>
      <c r="I255" s="544"/>
    </row>
    <row r="256" spans="6:9" x14ac:dyDescent="0.3">
      <c r="F256" s="542"/>
      <c r="G256" s="542"/>
      <c r="H256" s="544"/>
      <c r="I256" s="544"/>
    </row>
    <row r="257" spans="6:9" x14ac:dyDescent="0.3">
      <c r="F257" s="542"/>
      <c r="G257" s="542"/>
      <c r="H257" s="544"/>
      <c r="I257" s="544"/>
    </row>
    <row r="258" spans="6:9" x14ac:dyDescent="0.3">
      <c r="F258" s="542"/>
      <c r="G258" s="542"/>
      <c r="H258" s="544"/>
      <c r="I258" s="544"/>
    </row>
    <row r="259" spans="6:9" x14ac:dyDescent="0.3">
      <c r="F259" s="542"/>
      <c r="G259" s="542"/>
      <c r="H259" s="544"/>
      <c r="I259" s="544"/>
    </row>
    <row r="260" spans="6:9" x14ac:dyDescent="0.3">
      <c r="F260" s="542"/>
      <c r="G260" s="542"/>
      <c r="H260" s="544"/>
      <c r="I260" s="544"/>
    </row>
    <row r="261" spans="6:9" x14ac:dyDescent="0.3">
      <c r="F261" s="542"/>
      <c r="G261" s="542"/>
      <c r="H261" s="544"/>
      <c r="I261" s="544"/>
    </row>
    <row r="262" spans="6:9" x14ac:dyDescent="0.3">
      <c r="F262" s="542"/>
      <c r="G262" s="542"/>
      <c r="H262" s="544"/>
      <c r="I262" s="544"/>
    </row>
    <row r="263" spans="6:9" x14ac:dyDescent="0.3">
      <c r="F263" s="542"/>
      <c r="G263" s="542"/>
      <c r="H263" s="544"/>
      <c r="I263" s="544"/>
    </row>
    <row r="264" spans="6:9" x14ac:dyDescent="0.3">
      <c r="F264" s="542"/>
      <c r="G264" s="542"/>
      <c r="H264" s="544"/>
      <c r="I264" s="544"/>
    </row>
    <row r="265" spans="6:9" x14ac:dyDescent="0.3">
      <c r="F265" s="542"/>
      <c r="G265" s="542"/>
      <c r="H265" s="544"/>
      <c r="I265" s="544"/>
    </row>
    <row r="266" spans="6:9" x14ac:dyDescent="0.3">
      <c r="F266" s="542"/>
      <c r="G266" s="542"/>
      <c r="H266" s="544"/>
      <c r="I266" s="544"/>
    </row>
    <row r="267" spans="6:9" x14ac:dyDescent="0.3">
      <c r="H267" s="544"/>
      <c r="I267" s="544"/>
    </row>
    <row r="268" spans="6:9" x14ac:dyDescent="0.3">
      <c r="H268" s="544"/>
      <c r="I268" s="544"/>
    </row>
    <row r="269" spans="6:9" x14ac:dyDescent="0.3">
      <c r="H269" s="544"/>
      <c r="I269" s="544"/>
    </row>
    <row r="270" spans="6:9" x14ac:dyDescent="0.3">
      <c r="H270" s="544"/>
      <c r="I270" s="544"/>
    </row>
    <row r="271" spans="6:9" x14ac:dyDescent="0.3">
      <c r="H271" s="544"/>
      <c r="I271" s="544"/>
    </row>
    <row r="272" spans="6:9" x14ac:dyDescent="0.3">
      <c r="H272" s="544"/>
      <c r="I272" s="544"/>
    </row>
    <row r="273" spans="8:9" x14ac:dyDescent="0.3">
      <c r="H273" s="544"/>
      <c r="I273" s="544"/>
    </row>
    <row r="274" spans="8:9" x14ac:dyDescent="0.3">
      <c r="H274" s="544"/>
      <c r="I274" s="544"/>
    </row>
    <row r="275" spans="8:9" x14ac:dyDescent="0.3">
      <c r="H275" s="544"/>
      <c r="I275" s="544"/>
    </row>
    <row r="276" spans="8:9" x14ac:dyDescent="0.3">
      <c r="H276" s="544"/>
      <c r="I276" s="544"/>
    </row>
    <row r="277" spans="8:9" x14ac:dyDescent="0.3">
      <c r="H277" s="544"/>
      <c r="I277" s="544"/>
    </row>
    <row r="278" spans="8:9" x14ac:dyDescent="0.3">
      <c r="H278" s="544"/>
      <c r="I278" s="544"/>
    </row>
    <row r="279" spans="8:9" x14ac:dyDescent="0.3">
      <c r="H279" s="544"/>
      <c r="I279" s="544"/>
    </row>
    <row r="280" spans="8:9" x14ac:dyDescent="0.3">
      <c r="H280" s="544"/>
      <c r="I280" s="544"/>
    </row>
    <row r="281" spans="8:9" x14ac:dyDescent="0.3">
      <c r="H281" s="544"/>
      <c r="I281" s="544"/>
    </row>
    <row r="282" spans="8:9" x14ac:dyDescent="0.3">
      <c r="H282" s="544"/>
      <c r="I282" s="544"/>
    </row>
    <row r="283" spans="8:9" x14ac:dyDescent="0.3">
      <c r="H283" s="544"/>
      <c r="I283" s="544"/>
    </row>
    <row r="284" spans="8:9" x14ac:dyDescent="0.3">
      <c r="H284" s="544"/>
      <c r="I284" s="544"/>
    </row>
    <row r="285" spans="8:9" x14ac:dyDescent="0.3">
      <c r="H285" s="544"/>
      <c r="I285" s="544"/>
    </row>
    <row r="286" spans="8:9" x14ac:dyDescent="0.3">
      <c r="H286" s="544"/>
      <c r="I286" s="544"/>
    </row>
    <row r="287" spans="8:9" x14ac:dyDescent="0.3">
      <c r="H287" s="544"/>
      <c r="I287" s="544"/>
    </row>
    <row r="288" spans="8:9" x14ac:dyDescent="0.3">
      <c r="H288" s="544"/>
      <c r="I288" s="544"/>
    </row>
    <row r="289" spans="8:9" x14ac:dyDescent="0.3">
      <c r="H289" s="544"/>
      <c r="I289" s="544"/>
    </row>
    <row r="290" spans="8:9" x14ac:dyDescent="0.3">
      <c r="H290" s="544"/>
      <c r="I290" s="544"/>
    </row>
    <row r="291" spans="8:9" x14ac:dyDescent="0.3">
      <c r="H291" s="544"/>
      <c r="I291" s="544"/>
    </row>
    <row r="292" spans="8:9" x14ac:dyDescent="0.3">
      <c r="H292" s="544"/>
      <c r="I292" s="544"/>
    </row>
    <row r="293" spans="8:9" x14ac:dyDescent="0.3">
      <c r="H293" s="544"/>
      <c r="I293" s="544"/>
    </row>
    <row r="294" spans="8:9" x14ac:dyDescent="0.3">
      <c r="H294" s="544"/>
      <c r="I294" s="544"/>
    </row>
    <row r="295" spans="8:9" x14ac:dyDescent="0.3">
      <c r="H295" s="544"/>
      <c r="I295" s="544"/>
    </row>
    <row r="296" spans="8:9" x14ac:dyDescent="0.3">
      <c r="H296" s="544"/>
      <c r="I296" s="544"/>
    </row>
    <row r="297" spans="8:9" x14ac:dyDescent="0.3">
      <c r="H297" s="544"/>
      <c r="I297" s="544"/>
    </row>
    <row r="298" spans="8:9" x14ac:dyDescent="0.3">
      <c r="H298" s="544"/>
      <c r="I298" s="544"/>
    </row>
    <row r="299" spans="8:9" x14ac:dyDescent="0.3">
      <c r="H299" s="544"/>
      <c r="I299" s="544"/>
    </row>
    <row r="300" spans="8:9" x14ac:dyDescent="0.3">
      <c r="H300" s="544"/>
      <c r="I300" s="544"/>
    </row>
    <row r="301" spans="8:9" x14ac:dyDescent="0.3">
      <c r="H301" s="544"/>
      <c r="I301" s="544"/>
    </row>
    <row r="302" spans="8:9" x14ac:dyDescent="0.3">
      <c r="H302" s="544"/>
      <c r="I302" s="544"/>
    </row>
    <row r="303" spans="8:9" x14ac:dyDescent="0.3">
      <c r="H303" s="544"/>
      <c r="I303" s="544"/>
    </row>
    <row r="304" spans="8:9" x14ac:dyDescent="0.3">
      <c r="H304" s="544"/>
      <c r="I304" s="544"/>
    </row>
    <row r="305" spans="8:9" x14ac:dyDescent="0.3">
      <c r="H305" s="544"/>
      <c r="I305" s="544"/>
    </row>
    <row r="306" spans="8:9" x14ac:dyDescent="0.3">
      <c r="H306" s="544"/>
      <c r="I306" s="544"/>
    </row>
    <row r="307" spans="8:9" x14ac:dyDescent="0.3">
      <c r="H307" s="544"/>
      <c r="I307" s="544"/>
    </row>
    <row r="308" spans="8:9" x14ac:dyDescent="0.3">
      <c r="H308" s="544"/>
      <c r="I308" s="544"/>
    </row>
    <row r="309" spans="8:9" x14ac:dyDescent="0.3">
      <c r="H309" s="544"/>
      <c r="I309" s="544"/>
    </row>
    <row r="310" spans="8:9" x14ac:dyDescent="0.3">
      <c r="H310" s="544"/>
      <c r="I310" s="544"/>
    </row>
    <row r="311" spans="8:9" x14ac:dyDescent="0.3">
      <c r="H311" s="544"/>
      <c r="I311" s="544"/>
    </row>
    <row r="312" spans="8:9" x14ac:dyDescent="0.3">
      <c r="H312" s="544"/>
      <c r="I312" s="544"/>
    </row>
    <row r="313" spans="8:9" x14ac:dyDescent="0.3">
      <c r="H313" s="544"/>
      <c r="I313" s="544"/>
    </row>
    <row r="314" spans="8:9" x14ac:dyDescent="0.3">
      <c r="H314" s="544"/>
      <c r="I314" s="544"/>
    </row>
    <row r="315" spans="8:9" x14ac:dyDescent="0.3">
      <c r="H315" s="544"/>
      <c r="I315" s="544"/>
    </row>
    <row r="316" spans="8:9" x14ac:dyDescent="0.3">
      <c r="H316" s="544"/>
      <c r="I316" s="544"/>
    </row>
    <row r="317" spans="8:9" x14ac:dyDescent="0.3">
      <c r="H317" s="544"/>
      <c r="I317" s="544"/>
    </row>
    <row r="318" spans="8:9" x14ac:dyDescent="0.3">
      <c r="H318" s="544"/>
      <c r="I318" s="544"/>
    </row>
    <row r="319" spans="8:9" x14ac:dyDescent="0.3">
      <c r="H319" s="544"/>
      <c r="I319" s="544"/>
    </row>
    <row r="320" spans="8:9" x14ac:dyDescent="0.3">
      <c r="H320" s="544"/>
      <c r="I320" s="544"/>
    </row>
    <row r="321" spans="8:9" x14ac:dyDescent="0.3">
      <c r="H321" s="544"/>
      <c r="I321" s="544"/>
    </row>
    <row r="322" spans="8:9" x14ac:dyDescent="0.3">
      <c r="H322" s="544"/>
      <c r="I322" s="544"/>
    </row>
    <row r="323" spans="8:9" x14ac:dyDescent="0.3">
      <c r="H323" s="544"/>
      <c r="I323" s="544"/>
    </row>
    <row r="324" spans="8:9" x14ac:dyDescent="0.3">
      <c r="H324" s="544"/>
      <c r="I324" s="544"/>
    </row>
    <row r="325" spans="8:9" x14ac:dyDescent="0.3">
      <c r="H325" s="544"/>
      <c r="I325" s="544"/>
    </row>
    <row r="326" spans="8:9" x14ac:dyDescent="0.3">
      <c r="H326" s="544"/>
      <c r="I326" s="544"/>
    </row>
    <row r="327" spans="8:9" x14ac:dyDescent="0.3">
      <c r="H327" s="544"/>
      <c r="I327" s="544"/>
    </row>
  </sheetData>
  <mergeCells count="280">
    <mergeCell ref="H88:H89"/>
    <mergeCell ref="I88:I89"/>
    <mergeCell ref="J88:J89"/>
    <mergeCell ref="A90:J90"/>
    <mergeCell ref="A91:B91"/>
    <mergeCell ref="A88:A89"/>
    <mergeCell ref="C88:C89"/>
    <mergeCell ref="D88:D89"/>
    <mergeCell ref="E88:E89"/>
    <mergeCell ref="F88:F89"/>
    <mergeCell ref="G88:G89"/>
    <mergeCell ref="H83:H84"/>
    <mergeCell ref="I83:I84"/>
    <mergeCell ref="J83:J84"/>
    <mergeCell ref="A85:A87"/>
    <mergeCell ref="B85:B87"/>
    <mergeCell ref="C85:C87"/>
    <mergeCell ref="D85:D87"/>
    <mergeCell ref="E85:E87"/>
    <mergeCell ref="F85:F87"/>
    <mergeCell ref="J85:J87"/>
    <mergeCell ref="G80:G81"/>
    <mergeCell ref="H80:H81"/>
    <mergeCell ref="I80:I81"/>
    <mergeCell ref="J80:J82"/>
    <mergeCell ref="A83:A84"/>
    <mergeCell ref="C83:C84"/>
    <mergeCell ref="D83:D84"/>
    <mergeCell ref="E83:E84"/>
    <mergeCell ref="F83:F84"/>
    <mergeCell ref="G83:G84"/>
    <mergeCell ref="A80:A82"/>
    <mergeCell ref="B80:B81"/>
    <mergeCell ref="C80:C82"/>
    <mergeCell ref="D80:D82"/>
    <mergeCell ref="E80:E82"/>
    <mergeCell ref="F80:F82"/>
    <mergeCell ref="J75:J76"/>
    <mergeCell ref="A78:A79"/>
    <mergeCell ref="C78:C79"/>
    <mergeCell ref="D78:D79"/>
    <mergeCell ref="E78:E79"/>
    <mergeCell ref="F78:F79"/>
    <mergeCell ref="G78:G79"/>
    <mergeCell ref="H78:H79"/>
    <mergeCell ref="I78:I79"/>
    <mergeCell ref="J78:J79"/>
    <mergeCell ref="I72:I73"/>
    <mergeCell ref="J72:J73"/>
    <mergeCell ref="A75:A76"/>
    <mergeCell ref="C75:C76"/>
    <mergeCell ref="D75:D76"/>
    <mergeCell ref="E75:E76"/>
    <mergeCell ref="F75:F76"/>
    <mergeCell ref="G75:G76"/>
    <mergeCell ref="H75:H76"/>
    <mergeCell ref="I75:I76"/>
    <mergeCell ref="H70:H71"/>
    <mergeCell ref="I70:I71"/>
    <mergeCell ref="J70:J71"/>
    <mergeCell ref="A72:A73"/>
    <mergeCell ref="C72:C73"/>
    <mergeCell ref="D72:D73"/>
    <mergeCell ref="E72:E73"/>
    <mergeCell ref="F72:F73"/>
    <mergeCell ref="G72:G73"/>
    <mergeCell ref="H72:H73"/>
    <mergeCell ref="G68:G69"/>
    <mergeCell ref="H68:H69"/>
    <mergeCell ref="I68:I69"/>
    <mergeCell ref="J68:J69"/>
    <mergeCell ref="A70:A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J62:J64"/>
    <mergeCell ref="A65:A66"/>
    <mergeCell ref="B65:B66"/>
    <mergeCell ref="C65:C66"/>
    <mergeCell ref="D65:D66"/>
    <mergeCell ref="E65:E66"/>
    <mergeCell ref="F65:F66"/>
    <mergeCell ref="J65:J66"/>
    <mergeCell ref="I60:I61"/>
    <mergeCell ref="J60:J61"/>
    <mergeCell ref="A62:A64"/>
    <mergeCell ref="C62:C64"/>
    <mergeCell ref="D62:D64"/>
    <mergeCell ref="E62:E64"/>
    <mergeCell ref="F62:F64"/>
    <mergeCell ref="G62:G64"/>
    <mergeCell ref="H62:H64"/>
    <mergeCell ref="I62:I64"/>
    <mergeCell ref="H58:H59"/>
    <mergeCell ref="I58:I59"/>
    <mergeCell ref="J58:J59"/>
    <mergeCell ref="A60:A61"/>
    <mergeCell ref="C60:C61"/>
    <mergeCell ref="D60:D61"/>
    <mergeCell ref="E60:E61"/>
    <mergeCell ref="F60:F61"/>
    <mergeCell ref="G60:G61"/>
    <mergeCell ref="H60:H61"/>
    <mergeCell ref="A58:A59"/>
    <mergeCell ref="C58:C59"/>
    <mergeCell ref="D58:D59"/>
    <mergeCell ref="E58:E59"/>
    <mergeCell ref="F58:F59"/>
    <mergeCell ref="G58:G59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J56:J57"/>
    <mergeCell ref="A54:A55"/>
    <mergeCell ref="C54:C55"/>
    <mergeCell ref="D54:D55"/>
    <mergeCell ref="E54:E55"/>
    <mergeCell ref="F54:F55"/>
    <mergeCell ref="G54:G55"/>
    <mergeCell ref="J49:J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A49:A50"/>
    <mergeCell ref="B49:B50"/>
    <mergeCell ref="C49:C50"/>
    <mergeCell ref="D49:D50"/>
    <mergeCell ref="E49:E50"/>
    <mergeCell ref="F49:F50"/>
    <mergeCell ref="J44:J45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I40:I42"/>
    <mergeCell ref="J40:J42"/>
    <mergeCell ref="A44:A45"/>
    <mergeCell ref="C44:C45"/>
    <mergeCell ref="D44:D45"/>
    <mergeCell ref="E44:E45"/>
    <mergeCell ref="F44:F45"/>
    <mergeCell ref="G44:G45"/>
    <mergeCell ref="H44:H45"/>
    <mergeCell ref="I44:I45"/>
    <mergeCell ref="H37:H39"/>
    <mergeCell ref="I37:I39"/>
    <mergeCell ref="J37:J39"/>
    <mergeCell ref="A40:A42"/>
    <mergeCell ref="C40:C42"/>
    <mergeCell ref="D40:D42"/>
    <mergeCell ref="E40:E42"/>
    <mergeCell ref="F40:F42"/>
    <mergeCell ref="G40:G42"/>
    <mergeCell ref="H40:H42"/>
    <mergeCell ref="A37:A39"/>
    <mergeCell ref="C37:C39"/>
    <mergeCell ref="D37:D39"/>
    <mergeCell ref="E37:E39"/>
    <mergeCell ref="F37:F39"/>
    <mergeCell ref="G37:G39"/>
    <mergeCell ref="I33:I34"/>
    <mergeCell ref="J33:J34"/>
    <mergeCell ref="A35:A36"/>
    <mergeCell ref="B35:B36"/>
    <mergeCell ref="C35:C36"/>
    <mergeCell ref="D35:D36"/>
    <mergeCell ref="E35:E36"/>
    <mergeCell ref="F35:F36"/>
    <mergeCell ref="J35:J36"/>
    <mergeCell ref="H31:H32"/>
    <mergeCell ref="I31:I32"/>
    <mergeCell ref="J31:J32"/>
    <mergeCell ref="A33:A34"/>
    <mergeCell ref="C33:C34"/>
    <mergeCell ref="D33:D34"/>
    <mergeCell ref="E33:E34"/>
    <mergeCell ref="F33:F34"/>
    <mergeCell ref="G33:G34"/>
    <mergeCell ref="H33:H34"/>
    <mergeCell ref="A31:A32"/>
    <mergeCell ref="C31:C32"/>
    <mergeCell ref="D31:D32"/>
    <mergeCell ref="E31:E32"/>
    <mergeCell ref="F31:F32"/>
    <mergeCell ref="G31:G32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J29:J30"/>
    <mergeCell ref="A27:A28"/>
    <mergeCell ref="C27:C28"/>
    <mergeCell ref="D27:D28"/>
    <mergeCell ref="E27:E28"/>
    <mergeCell ref="F27:F28"/>
    <mergeCell ref="G27:G28"/>
    <mergeCell ref="J23:J24"/>
    <mergeCell ref="A25:A26"/>
    <mergeCell ref="C25:C26"/>
    <mergeCell ref="D25:D26"/>
    <mergeCell ref="E25:E26"/>
    <mergeCell ref="F25:F26"/>
    <mergeCell ref="J25:J26"/>
    <mergeCell ref="A23:A24"/>
    <mergeCell ref="B23:B24"/>
    <mergeCell ref="C23:C24"/>
    <mergeCell ref="D23:D24"/>
    <mergeCell ref="E23:E24"/>
    <mergeCell ref="F23:F24"/>
    <mergeCell ref="I17:I18"/>
    <mergeCell ref="J17:J18"/>
    <mergeCell ref="A19:A21"/>
    <mergeCell ref="B19:B21"/>
    <mergeCell ref="C19:C21"/>
    <mergeCell ref="D19:D21"/>
    <mergeCell ref="E19:E21"/>
    <mergeCell ref="F19:F21"/>
    <mergeCell ref="J19:J21"/>
    <mergeCell ref="H14:H15"/>
    <mergeCell ref="I14:I15"/>
    <mergeCell ref="J14:J15"/>
    <mergeCell ref="A17:A18"/>
    <mergeCell ref="C17:C18"/>
    <mergeCell ref="D17:D18"/>
    <mergeCell ref="E17:E18"/>
    <mergeCell ref="F17:F18"/>
    <mergeCell ref="G17:G18"/>
    <mergeCell ref="H17:H18"/>
    <mergeCell ref="A14:A15"/>
    <mergeCell ref="C14:C15"/>
    <mergeCell ref="D14:D15"/>
    <mergeCell ref="E14:E15"/>
    <mergeCell ref="F14:F15"/>
    <mergeCell ref="G14:G15"/>
    <mergeCell ref="B11:J11"/>
    <mergeCell ref="A12:A13"/>
    <mergeCell ref="B12:B13"/>
    <mergeCell ref="C12:C13"/>
    <mergeCell ref="D12:D13"/>
    <mergeCell ref="E12:E13"/>
    <mergeCell ref="F12:F13"/>
    <mergeCell ref="A1:J1"/>
    <mergeCell ref="A2:J2"/>
    <mergeCell ref="A3:J3"/>
    <mergeCell ref="A4:J4"/>
    <mergeCell ref="B5:B9"/>
    <mergeCell ref="C5:C9"/>
    <mergeCell ref="E5:F8"/>
    <mergeCell ref="G5:I8"/>
    <mergeCell ref="J5:J9"/>
  </mergeCells>
  <pageMargins left="0.7" right="0.7" top="0.75" bottom="0.75" header="0.3" footer="0.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0"/>
  <sheetViews>
    <sheetView topLeftCell="A28" zoomScaleNormal="100" workbookViewId="0">
      <selection activeCell="E34" sqref="E34"/>
    </sheetView>
  </sheetViews>
  <sheetFormatPr defaultRowHeight="15" x14ac:dyDescent="0.25"/>
  <cols>
    <col min="1" max="1" width="5.28515625" style="68" customWidth="1"/>
    <col min="2" max="2" width="35.28515625" style="611" customWidth="1"/>
    <col min="3" max="4" width="20" style="68" customWidth="1"/>
    <col min="5" max="5" width="34.140625" style="68" customWidth="1"/>
    <col min="6" max="6" width="25.140625" style="68" customWidth="1"/>
    <col min="7" max="8" width="16.140625" style="68" customWidth="1"/>
    <col min="9" max="9" width="17.7109375" style="68" customWidth="1"/>
    <col min="10" max="10" width="20.140625" style="68" customWidth="1"/>
    <col min="11" max="16384" width="9.140625" style="68"/>
  </cols>
  <sheetData>
    <row r="1" spans="1:15" ht="38.25" customHeight="1" x14ac:dyDescent="0.25">
      <c r="B1" s="548" t="s">
        <v>861</v>
      </c>
      <c r="C1" s="548"/>
      <c r="D1" s="548"/>
      <c r="E1" s="548"/>
      <c r="F1" s="548"/>
      <c r="G1" s="548"/>
      <c r="H1" s="548"/>
      <c r="I1" s="548"/>
      <c r="J1" s="548"/>
    </row>
    <row r="2" spans="1:15" hidden="1" x14ac:dyDescent="0.25">
      <c r="B2" s="549"/>
      <c r="C2" s="550"/>
      <c r="D2" s="550"/>
      <c r="E2" s="550"/>
      <c r="F2" s="550"/>
      <c r="G2" s="550"/>
      <c r="H2" s="550"/>
      <c r="I2" s="550"/>
      <c r="J2" s="550"/>
    </row>
    <row r="3" spans="1:15" hidden="1" x14ac:dyDescent="0.25">
      <c r="B3" s="549"/>
      <c r="C3" s="550"/>
      <c r="D3" s="550"/>
      <c r="E3" s="550"/>
      <c r="F3" s="550"/>
      <c r="G3" s="550"/>
      <c r="H3" s="550"/>
      <c r="I3" s="550"/>
      <c r="J3" s="550"/>
    </row>
    <row r="4" spans="1:15" ht="46.5" customHeight="1" x14ac:dyDescent="0.25">
      <c r="A4" s="551" t="s">
        <v>441</v>
      </c>
      <c r="B4" s="552" t="s">
        <v>442</v>
      </c>
      <c r="C4" s="552" t="s">
        <v>30</v>
      </c>
      <c r="D4" s="553" t="s">
        <v>443</v>
      </c>
      <c r="E4" s="554" t="s">
        <v>862</v>
      </c>
      <c r="F4" s="555"/>
      <c r="G4" s="554" t="s">
        <v>863</v>
      </c>
      <c r="H4" s="556"/>
      <c r="I4" s="555"/>
      <c r="J4" s="553" t="s">
        <v>24</v>
      </c>
      <c r="L4" s="557"/>
      <c r="M4" s="557"/>
      <c r="N4" s="557"/>
      <c r="O4" s="557"/>
    </row>
    <row r="5" spans="1:15" ht="43.5" customHeight="1" x14ac:dyDescent="0.25">
      <c r="A5" s="558"/>
      <c r="B5" s="552"/>
      <c r="C5" s="552"/>
      <c r="D5" s="559"/>
      <c r="E5" s="560" t="s">
        <v>109</v>
      </c>
      <c r="F5" s="560" t="s">
        <v>110</v>
      </c>
      <c r="G5" s="560" t="s">
        <v>111</v>
      </c>
      <c r="H5" s="560" t="s">
        <v>38</v>
      </c>
      <c r="I5" s="560" t="s">
        <v>36</v>
      </c>
      <c r="J5" s="559"/>
    </row>
    <row r="6" spans="1:15" x14ac:dyDescent="0.25">
      <c r="A6" s="561">
        <v>1</v>
      </c>
      <c r="B6" s="562">
        <v>2</v>
      </c>
      <c r="C6" s="562">
        <v>3</v>
      </c>
      <c r="D6" s="562">
        <v>4</v>
      </c>
      <c r="E6" s="562">
        <v>5</v>
      </c>
      <c r="F6" s="562">
        <v>6</v>
      </c>
      <c r="G6" s="562">
        <v>7</v>
      </c>
      <c r="H6" s="562">
        <v>8</v>
      </c>
      <c r="I6" s="562">
        <v>9</v>
      </c>
      <c r="J6" s="562">
        <v>10</v>
      </c>
    </row>
    <row r="7" spans="1:15" ht="31.5" customHeight="1" x14ac:dyDescent="0.25">
      <c r="A7" s="563">
        <v>1</v>
      </c>
      <c r="B7" s="293" t="s">
        <v>864</v>
      </c>
      <c r="C7" s="293" t="s">
        <v>865</v>
      </c>
      <c r="D7" s="293" t="s">
        <v>12</v>
      </c>
      <c r="E7" s="293" t="s">
        <v>12</v>
      </c>
      <c r="F7" s="293" t="s">
        <v>12</v>
      </c>
      <c r="G7" s="564" t="s">
        <v>43</v>
      </c>
      <c r="H7" s="565">
        <f>SUM(H8:H9)</f>
        <v>297.37610000000001</v>
      </c>
      <c r="I7" s="565">
        <f>I8+I9</f>
        <v>297.37610000000001</v>
      </c>
      <c r="J7" s="293" t="s">
        <v>12</v>
      </c>
    </row>
    <row r="8" spans="1:15" ht="34.5" customHeight="1" x14ac:dyDescent="0.25">
      <c r="A8" s="566"/>
      <c r="B8" s="294"/>
      <c r="C8" s="294"/>
      <c r="D8" s="294"/>
      <c r="E8" s="294"/>
      <c r="F8" s="294"/>
      <c r="G8" s="567" t="s">
        <v>144</v>
      </c>
      <c r="H8" s="568">
        <v>89.212829999999997</v>
      </c>
      <c r="I8" s="568">
        <v>89.212829999999997</v>
      </c>
      <c r="J8" s="294"/>
      <c r="M8" s="569"/>
      <c r="N8" s="569"/>
      <c r="O8" s="569"/>
    </row>
    <row r="9" spans="1:15" ht="33" customHeight="1" x14ac:dyDescent="0.25">
      <c r="A9" s="558"/>
      <c r="B9" s="295"/>
      <c r="C9" s="295"/>
      <c r="D9" s="295"/>
      <c r="E9" s="295"/>
      <c r="F9" s="295"/>
      <c r="G9" s="567" t="s">
        <v>142</v>
      </c>
      <c r="H9" s="568">
        <v>208.16327000000001</v>
      </c>
      <c r="I9" s="567">
        <v>208.16327000000001</v>
      </c>
      <c r="J9" s="295"/>
      <c r="M9" s="570"/>
      <c r="N9" s="570"/>
      <c r="O9" s="570"/>
    </row>
    <row r="10" spans="1:15" ht="81" customHeight="1" x14ac:dyDescent="0.25">
      <c r="A10" s="561"/>
      <c r="B10" s="571" t="s">
        <v>866</v>
      </c>
      <c r="C10" s="296" t="s">
        <v>12</v>
      </c>
      <c r="D10" s="336" t="s">
        <v>867</v>
      </c>
      <c r="E10" s="572" t="s">
        <v>868</v>
      </c>
      <c r="F10" s="572" t="s">
        <v>869</v>
      </c>
      <c r="G10" s="296" t="s">
        <v>12</v>
      </c>
      <c r="H10" s="567" t="s">
        <v>12</v>
      </c>
      <c r="I10" s="567" t="s">
        <v>12</v>
      </c>
      <c r="J10" s="572" t="s">
        <v>749</v>
      </c>
    </row>
    <row r="11" spans="1:15" ht="33" customHeight="1" x14ac:dyDescent="0.25">
      <c r="A11" s="563">
        <v>2</v>
      </c>
      <c r="B11" s="573" t="s">
        <v>870</v>
      </c>
      <c r="C11" s="573" t="s">
        <v>865</v>
      </c>
      <c r="D11" s="573" t="s">
        <v>12</v>
      </c>
      <c r="E11" s="293" t="s">
        <v>12</v>
      </c>
      <c r="F11" s="293" t="s">
        <v>12</v>
      </c>
      <c r="G11" s="564" t="s">
        <v>43</v>
      </c>
      <c r="H11" s="565">
        <f>H12+H13</f>
        <v>184913.60441999999</v>
      </c>
      <c r="I11" s="565">
        <f>I12+I13</f>
        <v>146937.62093</v>
      </c>
      <c r="J11" s="293" t="s">
        <v>12</v>
      </c>
    </row>
    <row r="12" spans="1:15" ht="27" customHeight="1" x14ac:dyDescent="0.25">
      <c r="A12" s="566"/>
      <c r="B12" s="574"/>
      <c r="C12" s="574"/>
      <c r="D12" s="574"/>
      <c r="E12" s="294"/>
      <c r="F12" s="294"/>
      <c r="G12" s="296" t="s">
        <v>144</v>
      </c>
      <c r="H12" s="567">
        <v>184611.70441999999</v>
      </c>
      <c r="I12" s="567">
        <f>146937.62093-I13</f>
        <v>146711.20593</v>
      </c>
      <c r="J12" s="294"/>
    </row>
    <row r="13" spans="1:15" ht="33.75" customHeight="1" x14ac:dyDescent="0.25">
      <c r="A13" s="558"/>
      <c r="B13" s="575"/>
      <c r="C13" s="575"/>
      <c r="D13" s="575"/>
      <c r="E13" s="295"/>
      <c r="F13" s="295"/>
      <c r="G13" s="296" t="s">
        <v>142</v>
      </c>
      <c r="H13" s="567">
        <v>301.89999999999998</v>
      </c>
      <c r="I13" s="567">
        <v>226.41499999999999</v>
      </c>
      <c r="J13" s="295"/>
    </row>
    <row r="14" spans="1:15" ht="60" x14ac:dyDescent="0.25">
      <c r="A14" s="561"/>
      <c r="B14" s="576" t="s">
        <v>871</v>
      </c>
      <c r="C14" s="296" t="s">
        <v>12</v>
      </c>
      <c r="D14" s="296" t="s">
        <v>872</v>
      </c>
      <c r="E14" s="572" t="s">
        <v>873</v>
      </c>
      <c r="F14" s="572" t="s">
        <v>874</v>
      </c>
      <c r="G14" s="296" t="s">
        <v>12</v>
      </c>
      <c r="H14" s="567" t="s">
        <v>12</v>
      </c>
      <c r="I14" s="567" t="s">
        <v>12</v>
      </c>
      <c r="J14" s="572" t="s">
        <v>749</v>
      </c>
    </row>
    <row r="15" spans="1:15" ht="38.25" x14ac:dyDescent="0.25">
      <c r="A15" s="563">
        <v>3</v>
      </c>
      <c r="B15" s="293" t="s">
        <v>875</v>
      </c>
      <c r="C15" s="293" t="s">
        <v>865</v>
      </c>
      <c r="D15" s="293" t="s">
        <v>12</v>
      </c>
      <c r="E15" s="293" t="s">
        <v>12</v>
      </c>
      <c r="F15" s="293" t="s">
        <v>12</v>
      </c>
      <c r="G15" s="564" t="s">
        <v>43</v>
      </c>
      <c r="H15" s="565">
        <f>H16+H17</f>
        <v>10673.2</v>
      </c>
      <c r="I15" s="565">
        <f>I16+I17</f>
        <v>3508.68</v>
      </c>
      <c r="J15" s="293" t="s">
        <v>12</v>
      </c>
    </row>
    <row r="16" spans="1:15" ht="24" customHeight="1" x14ac:dyDescent="0.25">
      <c r="A16" s="566"/>
      <c r="B16" s="294"/>
      <c r="C16" s="294"/>
      <c r="D16" s="294"/>
      <c r="E16" s="294"/>
      <c r="F16" s="294"/>
      <c r="G16" s="567" t="s">
        <v>144</v>
      </c>
      <c r="H16" s="567">
        <f>H20+H22</f>
        <v>9773.2000000000007</v>
      </c>
      <c r="I16" s="567">
        <f>I20+I22</f>
        <v>2608.6799999999998</v>
      </c>
      <c r="J16" s="294"/>
    </row>
    <row r="17" spans="1:10" ht="43.5" customHeight="1" x14ac:dyDescent="0.25">
      <c r="A17" s="558"/>
      <c r="B17" s="295"/>
      <c r="C17" s="295"/>
      <c r="D17" s="295"/>
      <c r="E17" s="295"/>
      <c r="F17" s="295"/>
      <c r="G17" s="567" t="s">
        <v>142</v>
      </c>
      <c r="H17" s="567">
        <f>H18</f>
        <v>900</v>
      </c>
      <c r="I17" s="567">
        <f>H17</f>
        <v>900</v>
      </c>
      <c r="J17" s="295"/>
    </row>
    <row r="18" spans="1:10" ht="53.25" customHeight="1" x14ac:dyDescent="0.25">
      <c r="A18" s="561" t="s">
        <v>469</v>
      </c>
      <c r="B18" s="577" t="s">
        <v>876</v>
      </c>
      <c r="C18" s="296" t="s">
        <v>865</v>
      </c>
      <c r="D18" s="296" t="s">
        <v>12</v>
      </c>
      <c r="E18" s="296" t="s">
        <v>12</v>
      </c>
      <c r="F18" s="296" t="s">
        <v>12</v>
      </c>
      <c r="G18" s="296" t="s">
        <v>142</v>
      </c>
      <c r="H18" s="567">
        <v>900</v>
      </c>
      <c r="I18" s="567">
        <v>900</v>
      </c>
      <c r="J18" s="296" t="s">
        <v>12</v>
      </c>
    </row>
    <row r="19" spans="1:10" ht="60" x14ac:dyDescent="0.25">
      <c r="A19" s="561"/>
      <c r="B19" s="578" t="s">
        <v>877</v>
      </c>
      <c r="C19" s="296" t="s">
        <v>12</v>
      </c>
      <c r="D19" s="310" t="s">
        <v>867</v>
      </c>
      <c r="E19" s="572">
        <v>44927</v>
      </c>
      <c r="F19" s="572">
        <v>45291</v>
      </c>
      <c r="G19" s="296" t="s">
        <v>12</v>
      </c>
      <c r="H19" s="567" t="s">
        <v>12</v>
      </c>
      <c r="I19" s="567" t="s">
        <v>12</v>
      </c>
      <c r="J19" s="572" t="s">
        <v>749</v>
      </c>
    </row>
    <row r="20" spans="1:10" ht="36" x14ac:dyDescent="0.25">
      <c r="A20" s="561" t="s">
        <v>878</v>
      </c>
      <c r="B20" s="577" t="s">
        <v>879</v>
      </c>
      <c r="C20" s="336" t="s">
        <v>865</v>
      </c>
      <c r="D20" s="336" t="s">
        <v>12</v>
      </c>
      <c r="E20" s="579" t="s">
        <v>12</v>
      </c>
      <c r="F20" s="579" t="s">
        <v>12</v>
      </c>
      <c r="G20" s="336" t="s">
        <v>144</v>
      </c>
      <c r="H20" s="580">
        <v>9552.7000000000007</v>
      </c>
      <c r="I20" s="581">
        <v>2388.1799999999998</v>
      </c>
      <c r="J20" s="579" t="s">
        <v>12</v>
      </c>
    </row>
    <row r="21" spans="1:10" ht="84" x14ac:dyDescent="0.25">
      <c r="A21" s="561"/>
      <c r="B21" s="578" t="s">
        <v>880</v>
      </c>
      <c r="C21" s="336" t="s">
        <v>12</v>
      </c>
      <c r="D21" s="336" t="s">
        <v>822</v>
      </c>
      <c r="E21" s="579" t="s">
        <v>881</v>
      </c>
      <c r="F21" s="579" t="s">
        <v>882</v>
      </c>
      <c r="G21" s="336" t="s">
        <v>12</v>
      </c>
      <c r="H21" s="580" t="s">
        <v>12</v>
      </c>
      <c r="I21" s="580" t="s">
        <v>12</v>
      </c>
      <c r="J21" s="579" t="s">
        <v>749</v>
      </c>
    </row>
    <row r="22" spans="1:10" ht="48" x14ac:dyDescent="0.25">
      <c r="A22" s="561" t="s">
        <v>883</v>
      </c>
      <c r="B22" s="582" t="s">
        <v>884</v>
      </c>
      <c r="C22" s="583" t="s">
        <v>885</v>
      </c>
      <c r="D22" s="296" t="s">
        <v>12</v>
      </c>
      <c r="E22" s="572" t="s">
        <v>12</v>
      </c>
      <c r="F22" s="572" t="s">
        <v>12</v>
      </c>
      <c r="G22" s="296" t="s">
        <v>144</v>
      </c>
      <c r="H22" s="567">
        <v>220.5</v>
      </c>
      <c r="I22" s="567">
        <v>220.5</v>
      </c>
      <c r="J22" s="311" t="s">
        <v>12</v>
      </c>
    </row>
    <row r="23" spans="1:10" ht="37.5" customHeight="1" x14ac:dyDescent="0.25">
      <c r="A23" s="561"/>
      <c r="B23" s="584" t="s">
        <v>886</v>
      </c>
      <c r="C23" s="296" t="s">
        <v>12</v>
      </c>
      <c r="D23" s="296" t="s">
        <v>872</v>
      </c>
      <c r="E23" s="572" t="s">
        <v>887</v>
      </c>
      <c r="F23" s="572" t="s">
        <v>888</v>
      </c>
      <c r="G23" s="296" t="s">
        <v>12</v>
      </c>
      <c r="H23" s="567" t="s">
        <v>12</v>
      </c>
      <c r="I23" s="567" t="s">
        <v>12</v>
      </c>
      <c r="J23" s="572" t="s">
        <v>749</v>
      </c>
    </row>
    <row r="24" spans="1:10" ht="52.5" customHeight="1" x14ac:dyDescent="0.25">
      <c r="A24" s="561">
        <v>4</v>
      </c>
      <c r="B24" s="576" t="s">
        <v>889</v>
      </c>
      <c r="C24" s="583" t="s">
        <v>865</v>
      </c>
      <c r="D24" s="296" t="s">
        <v>12</v>
      </c>
      <c r="E24" s="296" t="s">
        <v>12</v>
      </c>
      <c r="F24" s="296" t="s">
        <v>12</v>
      </c>
      <c r="G24" s="567" t="s">
        <v>144</v>
      </c>
      <c r="H24" s="567">
        <v>0</v>
      </c>
      <c r="I24" s="567">
        <v>0</v>
      </c>
      <c r="J24" s="296" t="s">
        <v>12</v>
      </c>
    </row>
    <row r="25" spans="1:10" ht="126.75" customHeight="1" x14ac:dyDescent="0.25">
      <c r="A25" s="561"/>
      <c r="B25" s="585" t="s">
        <v>890</v>
      </c>
      <c r="C25" s="296" t="s">
        <v>12</v>
      </c>
      <c r="D25" s="296" t="s">
        <v>872</v>
      </c>
      <c r="E25" s="572" t="s">
        <v>891</v>
      </c>
      <c r="F25" s="579" t="s">
        <v>892</v>
      </c>
      <c r="G25" s="296" t="s">
        <v>12</v>
      </c>
      <c r="H25" s="567" t="s">
        <v>12</v>
      </c>
      <c r="I25" s="567" t="s">
        <v>12</v>
      </c>
      <c r="J25" s="572" t="s">
        <v>749</v>
      </c>
    </row>
    <row r="26" spans="1:10" ht="50.25" customHeight="1" x14ac:dyDescent="0.25">
      <c r="A26" s="561">
        <v>5</v>
      </c>
      <c r="B26" s="578" t="s">
        <v>893</v>
      </c>
      <c r="C26" s="296" t="s">
        <v>865</v>
      </c>
      <c r="D26" s="296" t="s">
        <v>12</v>
      </c>
      <c r="E26" s="296" t="s">
        <v>12</v>
      </c>
      <c r="F26" s="296" t="s">
        <v>12</v>
      </c>
      <c r="G26" s="567" t="s">
        <v>144</v>
      </c>
      <c r="H26" s="567">
        <f>H27+H29</f>
        <v>2900</v>
      </c>
      <c r="I26" s="567">
        <f>I27+I29</f>
        <v>2297.9300000000003</v>
      </c>
      <c r="J26" s="296" t="s">
        <v>12</v>
      </c>
    </row>
    <row r="27" spans="1:10" ht="96" customHeight="1" x14ac:dyDescent="0.25">
      <c r="A27" s="561" t="s">
        <v>894</v>
      </c>
      <c r="B27" s="582" t="s">
        <v>895</v>
      </c>
      <c r="C27" s="583" t="s">
        <v>865</v>
      </c>
      <c r="D27" s="296" t="s">
        <v>12</v>
      </c>
      <c r="E27" s="296" t="s">
        <v>12</v>
      </c>
      <c r="F27" s="296" t="s">
        <v>12</v>
      </c>
      <c r="G27" s="567" t="s">
        <v>144</v>
      </c>
      <c r="H27" s="567">
        <v>600</v>
      </c>
      <c r="I27" s="567">
        <v>400</v>
      </c>
      <c r="J27" s="296" t="s">
        <v>12</v>
      </c>
    </row>
    <row r="28" spans="1:10" ht="73.5" customHeight="1" x14ac:dyDescent="0.25">
      <c r="A28" s="561"/>
      <c r="B28" s="586" t="s">
        <v>896</v>
      </c>
      <c r="C28" s="296" t="s">
        <v>12</v>
      </c>
      <c r="D28" s="296" t="s">
        <v>872</v>
      </c>
      <c r="E28" s="572" t="s">
        <v>897</v>
      </c>
      <c r="F28" s="579" t="s">
        <v>898</v>
      </c>
      <c r="G28" s="296" t="s">
        <v>12</v>
      </c>
      <c r="H28" s="567" t="s">
        <v>12</v>
      </c>
      <c r="I28" s="567" t="s">
        <v>12</v>
      </c>
      <c r="J28" s="572" t="s">
        <v>749</v>
      </c>
    </row>
    <row r="29" spans="1:10" ht="48" x14ac:dyDescent="0.25">
      <c r="A29" s="561" t="s">
        <v>899</v>
      </c>
      <c r="B29" s="578" t="s">
        <v>900</v>
      </c>
      <c r="C29" s="296" t="s">
        <v>865</v>
      </c>
      <c r="D29" s="296" t="s">
        <v>12</v>
      </c>
      <c r="E29" s="296" t="s">
        <v>12</v>
      </c>
      <c r="F29" s="296" t="s">
        <v>12</v>
      </c>
      <c r="G29" s="567" t="s">
        <v>144</v>
      </c>
      <c r="H29" s="567">
        <v>2300</v>
      </c>
      <c r="I29" s="567">
        <v>1897.93</v>
      </c>
      <c r="J29" s="296" t="s">
        <v>12</v>
      </c>
    </row>
    <row r="30" spans="1:10" ht="87.75" customHeight="1" x14ac:dyDescent="0.25">
      <c r="A30" s="561"/>
      <c r="B30" s="587" t="s">
        <v>901</v>
      </c>
      <c r="C30" s="296" t="s">
        <v>12</v>
      </c>
      <c r="D30" s="296" t="s">
        <v>872</v>
      </c>
      <c r="E30" s="572">
        <v>44927</v>
      </c>
      <c r="F30" s="579" t="s">
        <v>902</v>
      </c>
      <c r="G30" s="296" t="s">
        <v>12</v>
      </c>
      <c r="H30" s="567" t="s">
        <v>12</v>
      </c>
      <c r="I30" s="567" t="s">
        <v>12</v>
      </c>
      <c r="J30" s="572" t="s">
        <v>749</v>
      </c>
    </row>
    <row r="31" spans="1:10" ht="36" x14ac:dyDescent="0.25">
      <c r="A31" s="561">
        <v>6</v>
      </c>
      <c r="B31" s="571" t="s">
        <v>903</v>
      </c>
      <c r="C31" s="296" t="s">
        <v>865</v>
      </c>
      <c r="D31" s="296" t="s">
        <v>12</v>
      </c>
      <c r="E31" s="296" t="s">
        <v>12</v>
      </c>
      <c r="F31" s="296" t="s">
        <v>12</v>
      </c>
      <c r="G31" s="567" t="s">
        <v>144</v>
      </c>
      <c r="H31" s="567">
        <f>H32</f>
        <v>240</v>
      </c>
      <c r="I31" s="567">
        <f>I32</f>
        <v>195.4</v>
      </c>
      <c r="J31" s="296" t="s">
        <v>12</v>
      </c>
    </row>
    <row r="32" spans="1:10" ht="48" x14ac:dyDescent="0.25">
      <c r="A32" s="561" t="s">
        <v>904</v>
      </c>
      <c r="B32" s="582" t="s">
        <v>905</v>
      </c>
      <c r="C32" s="583" t="s">
        <v>865</v>
      </c>
      <c r="D32" s="296" t="s">
        <v>12</v>
      </c>
      <c r="E32" s="296" t="s">
        <v>12</v>
      </c>
      <c r="F32" s="296" t="s">
        <v>12</v>
      </c>
      <c r="G32" s="567" t="s">
        <v>144</v>
      </c>
      <c r="H32" s="567">
        <v>240</v>
      </c>
      <c r="I32" s="588">
        <v>195.4</v>
      </c>
      <c r="J32" s="296" t="s">
        <v>12</v>
      </c>
    </row>
    <row r="33" spans="1:10" ht="84" x14ac:dyDescent="0.25">
      <c r="A33" s="561"/>
      <c r="B33" s="571" t="s">
        <v>906</v>
      </c>
      <c r="C33" s="296" t="s">
        <v>12</v>
      </c>
      <c r="D33" s="296" t="s">
        <v>872</v>
      </c>
      <c r="E33" s="572">
        <v>44927</v>
      </c>
      <c r="F33" s="579" t="s">
        <v>907</v>
      </c>
      <c r="G33" s="296" t="s">
        <v>12</v>
      </c>
      <c r="H33" s="567" t="s">
        <v>12</v>
      </c>
      <c r="I33" s="567" t="s">
        <v>12</v>
      </c>
      <c r="J33" s="572" t="s">
        <v>749</v>
      </c>
    </row>
    <row r="34" spans="1:10" ht="45.75" customHeight="1" x14ac:dyDescent="0.25">
      <c r="A34" s="561">
        <v>7</v>
      </c>
      <c r="B34" s="582" t="s">
        <v>908</v>
      </c>
      <c r="C34" s="583" t="s">
        <v>865</v>
      </c>
      <c r="D34" s="296" t="s">
        <v>12</v>
      </c>
      <c r="E34" s="296" t="s">
        <v>12</v>
      </c>
      <c r="F34" s="296" t="s">
        <v>12</v>
      </c>
      <c r="G34" s="567" t="s">
        <v>144</v>
      </c>
      <c r="H34" s="568">
        <v>14262.72</v>
      </c>
      <c r="I34" s="589">
        <v>10122.012000000001</v>
      </c>
      <c r="J34" s="296" t="s">
        <v>12</v>
      </c>
    </row>
    <row r="35" spans="1:10" ht="36" x14ac:dyDescent="0.25">
      <c r="A35" s="561"/>
      <c r="B35" s="590" t="s">
        <v>909</v>
      </c>
      <c r="C35" s="296" t="s">
        <v>12</v>
      </c>
      <c r="D35" s="296" t="s">
        <v>872</v>
      </c>
      <c r="E35" s="572" t="s">
        <v>910</v>
      </c>
      <c r="F35" s="572" t="s">
        <v>911</v>
      </c>
      <c r="G35" s="296" t="s">
        <v>12</v>
      </c>
      <c r="H35" s="567" t="s">
        <v>12</v>
      </c>
      <c r="I35" s="567" t="s">
        <v>12</v>
      </c>
      <c r="J35" s="572" t="s">
        <v>749</v>
      </c>
    </row>
    <row r="36" spans="1:10" ht="39.75" customHeight="1" x14ac:dyDescent="0.25">
      <c r="A36" s="561">
        <v>8</v>
      </c>
      <c r="B36" s="571" t="s">
        <v>912</v>
      </c>
      <c r="C36" s="296" t="s">
        <v>865</v>
      </c>
      <c r="D36" s="296" t="s">
        <v>12</v>
      </c>
      <c r="E36" s="296" t="s">
        <v>12</v>
      </c>
      <c r="F36" s="296" t="s">
        <v>12</v>
      </c>
      <c r="G36" s="567" t="s">
        <v>144</v>
      </c>
      <c r="H36" s="567">
        <v>2135</v>
      </c>
      <c r="I36" s="588">
        <v>1875.19</v>
      </c>
      <c r="J36" s="296" t="s">
        <v>12</v>
      </c>
    </row>
    <row r="37" spans="1:10" ht="47.25" customHeight="1" x14ac:dyDescent="0.25">
      <c r="A37" s="561"/>
      <c r="B37" s="591" t="s">
        <v>913</v>
      </c>
      <c r="C37" s="296" t="s">
        <v>12</v>
      </c>
      <c r="D37" s="296" t="s">
        <v>872</v>
      </c>
      <c r="E37" s="572" t="s">
        <v>914</v>
      </c>
      <c r="F37" s="572" t="s">
        <v>911</v>
      </c>
      <c r="G37" s="296" t="s">
        <v>12</v>
      </c>
      <c r="H37" s="567" t="s">
        <v>12</v>
      </c>
      <c r="I37" s="567" t="s">
        <v>12</v>
      </c>
      <c r="J37" s="572" t="s">
        <v>749</v>
      </c>
    </row>
    <row r="38" spans="1:10" ht="33.75" customHeight="1" x14ac:dyDescent="0.25">
      <c r="A38" s="563"/>
      <c r="B38" s="592" t="s">
        <v>915</v>
      </c>
      <c r="C38" s="573"/>
      <c r="D38" s="293"/>
      <c r="E38" s="593"/>
      <c r="F38" s="593"/>
      <c r="G38" s="564" t="s">
        <v>43</v>
      </c>
      <c r="H38" s="565">
        <f>H39+H40</f>
        <v>215421.90052000002</v>
      </c>
      <c r="I38" s="565">
        <f>I39+I40</f>
        <v>165234.20903</v>
      </c>
      <c r="J38" s="593"/>
    </row>
    <row r="39" spans="1:10" ht="24" customHeight="1" x14ac:dyDescent="0.25">
      <c r="A39" s="566"/>
      <c r="B39" s="594"/>
      <c r="C39" s="574"/>
      <c r="D39" s="294"/>
      <c r="E39" s="595"/>
      <c r="F39" s="595"/>
      <c r="G39" s="567" t="s">
        <v>144</v>
      </c>
      <c r="H39" s="567">
        <f>H36+H34+H31+H26+H16+H12+H8</f>
        <v>214011.83725000001</v>
      </c>
      <c r="I39" s="567">
        <f>I36+I34+I31+I26+I16+I12+I8</f>
        <v>163899.63076</v>
      </c>
      <c r="J39" s="595"/>
    </row>
    <row r="40" spans="1:10" ht="21" customHeight="1" x14ac:dyDescent="0.25">
      <c r="A40" s="558"/>
      <c r="B40" s="596"/>
      <c r="C40" s="575"/>
      <c r="D40" s="295"/>
      <c r="E40" s="597"/>
      <c r="F40" s="597"/>
      <c r="G40" s="567" t="s">
        <v>142</v>
      </c>
      <c r="H40" s="567">
        <f>H9+H13+H17</f>
        <v>1410.0632700000001</v>
      </c>
      <c r="I40" s="567">
        <f>I9+I13+I17</f>
        <v>1334.57827</v>
      </c>
      <c r="J40" s="597"/>
    </row>
    <row r="41" spans="1:10" ht="44.25" customHeight="1" x14ac:dyDescent="0.25">
      <c r="A41" s="561"/>
      <c r="B41" s="598" t="s">
        <v>916</v>
      </c>
      <c r="C41" s="599"/>
      <c r="D41" s="599"/>
      <c r="E41" s="600"/>
      <c r="F41" s="601">
        <v>0.64200000000000002</v>
      </c>
      <c r="G41" s="602"/>
      <c r="H41" s="602"/>
      <c r="I41" s="602"/>
      <c r="J41" s="602"/>
    </row>
    <row r="43" spans="1:10" ht="43.5" customHeight="1" x14ac:dyDescent="0.25">
      <c r="B43" s="603" t="s">
        <v>917</v>
      </c>
      <c r="C43" s="603"/>
      <c r="D43" s="603"/>
      <c r="E43" s="603"/>
      <c r="F43" s="604"/>
      <c r="G43" s="605"/>
      <c r="H43" s="606" t="s">
        <v>918</v>
      </c>
      <c r="I43" s="606"/>
    </row>
    <row r="44" spans="1:10" x14ac:dyDescent="0.25">
      <c r="B44" s="607"/>
      <c r="C44" s="607"/>
      <c r="D44" s="607"/>
      <c r="E44" s="607"/>
      <c r="F44" s="604"/>
      <c r="G44" s="608"/>
      <c r="H44" s="609"/>
      <c r="I44" s="609"/>
    </row>
    <row r="45" spans="1:10" x14ac:dyDescent="0.25">
      <c r="B45" s="607"/>
      <c r="C45" s="607"/>
      <c r="D45" s="607"/>
      <c r="E45" s="607"/>
      <c r="F45" s="604"/>
      <c r="G45" s="608"/>
      <c r="H45" s="610"/>
      <c r="I45" s="610"/>
    </row>
    <row r="46" spans="1:10" x14ac:dyDescent="0.25">
      <c r="B46" s="603" t="s">
        <v>919</v>
      </c>
    </row>
    <row r="55" spans="2:5" x14ac:dyDescent="0.25">
      <c r="B55" s="611">
        <v>0.91</v>
      </c>
      <c r="E55" s="68" t="s">
        <v>207</v>
      </c>
    </row>
    <row r="56" spans="2:5" x14ac:dyDescent="0.25">
      <c r="B56" s="611">
        <v>0.25</v>
      </c>
    </row>
    <row r="57" spans="2:5" x14ac:dyDescent="0.25">
      <c r="B57" s="611">
        <f>I38/H38</f>
        <v>0.76702604809978203</v>
      </c>
    </row>
    <row r="58" spans="2:5" x14ac:dyDescent="0.25">
      <c r="B58" s="611">
        <f>SUM(B55:B57)</f>
        <v>1.9270260480997821</v>
      </c>
    </row>
    <row r="59" spans="2:5" x14ac:dyDescent="0.25">
      <c r="B59" s="611">
        <f>B58/3</f>
        <v>0.64234201603326069</v>
      </c>
    </row>
    <row r="60" spans="2:5" x14ac:dyDescent="0.25">
      <c r="B60" s="612">
        <f>B59*100</f>
        <v>64.234201603326071</v>
      </c>
    </row>
  </sheetData>
  <mergeCells count="40">
    <mergeCell ref="J38:J40"/>
    <mergeCell ref="B41:E41"/>
    <mergeCell ref="H43:I43"/>
    <mergeCell ref="A38:A40"/>
    <mergeCell ref="B38:B40"/>
    <mergeCell ref="C38:C40"/>
    <mergeCell ref="D38:D40"/>
    <mergeCell ref="E38:E40"/>
    <mergeCell ref="F38:F40"/>
    <mergeCell ref="J11:J13"/>
    <mergeCell ref="A15:A17"/>
    <mergeCell ref="B15:B17"/>
    <mergeCell ref="C15:C17"/>
    <mergeCell ref="D15:D17"/>
    <mergeCell ref="E15:E17"/>
    <mergeCell ref="F15:F17"/>
    <mergeCell ref="J15:J17"/>
    <mergeCell ref="A11:A13"/>
    <mergeCell ref="B11:B13"/>
    <mergeCell ref="C11:C13"/>
    <mergeCell ref="D11:D13"/>
    <mergeCell ref="E11:E13"/>
    <mergeCell ref="F11:F13"/>
    <mergeCell ref="L4:O4"/>
    <mergeCell ref="A7:A9"/>
    <mergeCell ref="B7:B9"/>
    <mergeCell ref="C7:C9"/>
    <mergeCell ref="D7:D9"/>
    <mergeCell ref="E7:E9"/>
    <mergeCell ref="F7:F9"/>
    <mergeCell ref="J7:J9"/>
    <mergeCell ref="M8:O8"/>
    <mergeCell ref="B1:J1"/>
    <mergeCell ref="A4:A5"/>
    <mergeCell ref="B4:B5"/>
    <mergeCell ref="C4:C5"/>
    <mergeCell ref="D4:D5"/>
    <mergeCell ref="E4:F4"/>
    <mergeCell ref="G4:I4"/>
    <mergeCell ref="J4:J5"/>
  </mergeCells>
  <pageMargins left="0.78" right="0.19685039370078741" top="0.54" bottom="0.15748031496062992" header="0.15748031496062992" footer="0.15748031496062992"/>
  <pageSetup paperSize="9" scale="50" fitToWidth="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4" zoomScale="90" zoomScaleNormal="90" workbookViewId="0">
      <pane ySplit="3" topLeftCell="A74" activePane="bottomLeft" state="frozen"/>
      <selection activeCell="A4" sqref="A4"/>
      <selection pane="bottomLeft" activeCell="R79" sqref="R79"/>
    </sheetView>
  </sheetViews>
  <sheetFormatPr defaultRowHeight="15" x14ac:dyDescent="0.25"/>
  <cols>
    <col min="1" max="1" width="7" style="364" customWidth="1"/>
    <col min="2" max="2" width="38.7109375" style="68" customWidth="1"/>
    <col min="3" max="3" width="17.5703125" style="68" customWidth="1"/>
    <col min="4" max="4" width="18.5703125" style="685" hidden="1" customWidth="1"/>
    <col min="5" max="5" width="21.85546875" style="686" customWidth="1"/>
    <col min="6" max="6" width="10.7109375" style="68" customWidth="1"/>
    <col min="7" max="7" width="26.140625" style="68" customWidth="1"/>
    <col min="8" max="8" width="15.140625" style="616" hidden="1" customWidth="1"/>
    <col min="9" max="9" width="14.42578125" style="616" hidden="1" customWidth="1"/>
    <col min="10" max="10" width="12.140625" style="616" hidden="1" customWidth="1"/>
    <col min="11" max="11" width="14.7109375" style="68" customWidth="1"/>
    <col min="12" max="12" width="12.5703125" style="68" customWidth="1"/>
    <col min="13" max="13" width="14.28515625" style="68" customWidth="1"/>
    <col min="14" max="14" width="20" style="68" customWidth="1"/>
    <col min="15" max="256" width="9.140625" style="68"/>
    <col min="257" max="257" width="7" style="68" customWidth="1"/>
    <col min="258" max="258" width="38.7109375" style="68" customWidth="1"/>
    <col min="259" max="259" width="17.5703125" style="68" customWidth="1"/>
    <col min="260" max="260" width="0" style="68" hidden="1" customWidth="1"/>
    <col min="261" max="261" width="21.85546875" style="68" customWidth="1"/>
    <col min="262" max="262" width="10.7109375" style="68" customWidth="1"/>
    <col min="263" max="263" width="26.140625" style="68" customWidth="1"/>
    <col min="264" max="266" width="0" style="68" hidden="1" customWidth="1"/>
    <col min="267" max="267" width="14.7109375" style="68" customWidth="1"/>
    <col min="268" max="268" width="12.5703125" style="68" customWidth="1"/>
    <col min="269" max="269" width="14.28515625" style="68" customWidth="1"/>
    <col min="270" max="270" width="20" style="68" customWidth="1"/>
    <col min="271" max="512" width="9.140625" style="68"/>
    <col min="513" max="513" width="7" style="68" customWidth="1"/>
    <col min="514" max="514" width="38.7109375" style="68" customWidth="1"/>
    <col min="515" max="515" width="17.5703125" style="68" customWidth="1"/>
    <col min="516" max="516" width="0" style="68" hidden="1" customWidth="1"/>
    <col min="517" max="517" width="21.85546875" style="68" customWidth="1"/>
    <col min="518" max="518" width="10.7109375" style="68" customWidth="1"/>
    <col min="519" max="519" width="26.140625" style="68" customWidth="1"/>
    <col min="520" max="522" width="0" style="68" hidden="1" customWidth="1"/>
    <col min="523" max="523" width="14.7109375" style="68" customWidth="1"/>
    <col min="524" max="524" width="12.5703125" style="68" customWidth="1"/>
    <col min="525" max="525" width="14.28515625" style="68" customWidth="1"/>
    <col min="526" max="526" width="20" style="68" customWidth="1"/>
    <col min="527" max="768" width="9.140625" style="68"/>
    <col min="769" max="769" width="7" style="68" customWidth="1"/>
    <col min="770" max="770" width="38.7109375" style="68" customWidth="1"/>
    <col min="771" max="771" width="17.5703125" style="68" customWidth="1"/>
    <col min="772" max="772" width="0" style="68" hidden="1" customWidth="1"/>
    <col min="773" max="773" width="21.85546875" style="68" customWidth="1"/>
    <col min="774" max="774" width="10.7109375" style="68" customWidth="1"/>
    <col min="775" max="775" width="26.140625" style="68" customWidth="1"/>
    <col min="776" max="778" width="0" style="68" hidden="1" customWidth="1"/>
    <col min="779" max="779" width="14.7109375" style="68" customWidth="1"/>
    <col min="780" max="780" width="12.5703125" style="68" customWidth="1"/>
    <col min="781" max="781" width="14.28515625" style="68" customWidth="1"/>
    <col min="782" max="782" width="20" style="68" customWidth="1"/>
    <col min="783" max="1024" width="9.140625" style="68"/>
    <col min="1025" max="1025" width="7" style="68" customWidth="1"/>
    <col min="1026" max="1026" width="38.7109375" style="68" customWidth="1"/>
    <col min="1027" max="1027" width="17.5703125" style="68" customWidth="1"/>
    <col min="1028" max="1028" width="0" style="68" hidden="1" customWidth="1"/>
    <col min="1029" max="1029" width="21.85546875" style="68" customWidth="1"/>
    <col min="1030" max="1030" width="10.7109375" style="68" customWidth="1"/>
    <col min="1031" max="1031" width="26.140625" style="68" customWidth="1"/>
    <col min="1032" max="1034" width="0" style="68" hidden="1" customWidth="1"/>
    <col min="1035" max="1035" width="14.7109375" style="68" customWidth="1"/>
    <col min="1036" max="1036" width="12.5703125" style="68" customWidth="1"/>
    <col min="1037" max="1037" width="14.28515625" style="68" customWidth="1"/>
    <col min="1038" max="1038" width="20" style="68" customWidth="1"/>
    <col min="1039" max="1280" width="9.140625" style="68"/>
    <col min="1281" max="1281" width="7" style="68" customWidth="1"/>
    <col min="1282" max="1282" width="38.7109375" style="68" customWidth="1"/>
    <col min="1283" max="1283" width="17.5703125" style="68" customWidth="1"/>
    <col min="1284" max="1284" width="0" style="68" hidden="1" customWidth="1"/>
    <col min="1285" max="1285" width="21.85546875" style="68" customWidth="1"/>
    <col min="1286" max="1286" width="10.7109375" style="68" customWidth="1"/>
    <col min="1287" max="1287" width="26.140625" style="68" customWidth="1"/>
    <col min="1288" max="1290" width="0" style="68" hidden="1" customWidth="1"/>
    <col min="1291" max="1291" width="14.7109375" style="68" customWidth="1"/>
    <col min="1292" max="1292" width="12.5703125" style="68" customWidth="1"/>
    <col min="1293" max="1293" width="14.28515625" style="68" customWidth="1"/>
    <col min="1294" max="1294" width="20" style="68" customWidth="1"/>
    <col min="1295" max="1536" width="9.140625" style="68"/>
    <col min="1537" max="1537" width="7" style="68" customWidth="1"/>
    <col min="1538" max="1538" width="38.7109375" style="68" customWidth="1"/>
    <col min="1539" max="1539" width="17.5703125" style="68" customWidth="1"/>
    <col min="1540" max="1540" width="0" style="68" hidden="1" customWidth="1"/>
    <col min="1541" max="1541" width="21.85546875" style="68" customWidth="1"/>
    <col min="1542" max="1542" width="10.7109375" style="68" customWidth="1"/>
    <col min="1543" max="1543" width="26.140625" style="68" customWidth="1"/>
    <col min="1544" max="1546" width="0" style="68" hidden="1" customWidth="1"/>
    <col min="1547" max="1547" width="14.7109375" style="68" customWidth="1"/>
    <col min="1548" max="1548" width="12.5703125" style="68" customWidth="1"/>
    <col min="1549" max="1549" width="14.28515625" style="68" customWidth="1"/>
    <col min="1550" max="1550" width="20" style="68" customWidth="1"/>
    <col min="1551" max="1792" width="9.140625" style="68"/>
    <col min="1793" max="1793" width="7" style="68" customWidth="1"/>
    <col min="1794" max="1794" width="38.7109375" style="68" customWidth="1"/>
    <col min="1795" max="1795" width="17.5703125" style="68" customWidth="1"/>
    <col min="1796" max="1796" width="0" style="68" hidden="1" customWidth="1"/>
    <col min="1797" max="1797" width="21.85546875" style="68" customWidth="1"/>
    <col min="1798" max="1798" width="10.7109375" style="68" customWidth="1"/>
    <col min="1799" max="1799" width="26.140625" style="68" customWidth="1"/>
    <col min="1800" max="1802" width="0" style="68" hidden="1" customWidth="1"/>
    <col min="1803" max="1803" width="14.7109375" style="68" customWidth="1"/>
    <col min="1804" max="1804" width="12.5703125" style="68" customWidth="1"/>
    <col min="1805" max="1805" width="14.28515625" style="68" customWidth="1"/>
    <col min="1806" max="1806" width="20" style="68" customWidth="1"/>
    <col min="1807" max="2048" width="9.140625" style="68"/>
    <col min="2049" max="2049" width="7" style="68" customWidth="1"/>
    <col min="2050" max="2050" width="38.7109375" style="68" customWidth="1"/>
    <col min="2051" max="2051" width="17.5703125" style="68" customWidth="1"/>
    <col min="2052" max="2052" width="0" style="68" hidden="1" customWidth="1"/>
    <col min="2053" max="2053" width="21.85546875" style="68" customWidth="1"/>
    <col min="2054" max="2054" width="10.7109375" style="68" customWidth="1"/>
    <col min="2055" max="2055" width="26.140625" style="68" customWidth="1"/>
    <col min="2056" max="2058" width="0" style="68" hidden="1" customWidth="1"/>
    <col min="2059" max="2059" width="14.7109375" style="68" customWidth="1"/>
    <col min="2060" max="2060" width="12.5703125" style="68" customWidth="1"/>
    <col min="2061" max="2061" width="14.28515625" style="68" customWidth="1"/>
    <col min="2062" max="2062" width="20" style="68" customWidth="1"/>
    <col min="2063" max="2304" width="9.140625" style="68"/>
    <col min="2305" max="2305" width="7" style="68" customWidth="1"/>
    <col min="2306" max="2306" width="38.7109375" style="68" customWidth="1"/>
    <col min="2307" max="2307" width="17.5703125" style="68" customWidth="1"/>
    <col min="2308" max="2308" width="0" style="68" hidden="1" customWidth="1"/>
    <col min="2309" max="2309" width="21.85546875" style="68" customWidth="1"/>
    <col min="2310" max="2310" width="10.7109375" style="68" customWidth="1"/>
    <col min="2311" max="2311" width="26.140625" style="68" customWidth="1"/>
    <col min="2312" max="2314" width="0" style="68" hidden="1" customWidth="1"/>
    <col min="2315" max="2315" width="14.7109375" style="68" customWidth="1"/>
    <col min="2316" max="2316" width="12.5703125" style="68" customWidth="1"/>
    <col min="2317" max="2317" width="14.28515625" style="68" customWidth="1"/>
    <col min="2318" max="2318" width="20" style="68" customWidth="1"/>
    <col min="2319" max="2560" width="9.140625" style="68"/>
    <col min="2561" max="2561" width="7" style="68" customWidth="1"/>
    <col min="2562" max="2562" width="38.7109375" style="68" customWidth="1"/>
    <col min="2563" max="2563" width="17.5703125" style="68" customWidth="1"/>
    <col min="2564" max="2564" width="0" style="68" hidden="1" customWidth="1"/>
    <col min="2565" max="2565" width="21.85546875" style="68" customWidth="1"/>
    <col min="2566" max="2566" width="10.7109375" style="68" customWidth="1"/>
    <col min="2567" max="2567" width="26.140625" style="68" customWidth="1"/>
    <col min="2568" max="2570" width="0" style="68" hidden="1" customWidth="1"/>
    <col min="2571" max="2571" width="14.7109375" style="68" customWidth="1"/>
    <col min="2572" max="2572" width="12.5703125" style="68" customWidth="1"/>
    <col min="2573" max="2573" width="14.28515625" style="68" customWidth="1"/>
    <col min="2574" max="2574" width="20" style="68" customWidth="1"/>
    <col min="2575" max="2816" width="9.140625" style="68"/>
    <col min="2817" max="2817" width="7" style="68" customWidth="1"/>
    <col min="2818" max="2818" width="38.7109375" style="68" customWidth="1"/>
    <col min="2819" max="2819" width="17.5703125" style="68" customWidth="1"/>
    <col min="2820" max="2820" width="0" style="68" hidden="1" customWidth="1"/>
    <col min="2821" max="2821" width="21.85546875" style="68" customWidth="1"/>
    <col min="2822" max="2822" width="10.7109375" style="68" customWidth="1"/>
    <col min="2823" max="2823" width="26.140625" style="68" customWidth="1"/>
    <col min="2824" max="2826" width="0" style="68" hidden="1" customWidth="1"/>
    <col min="2827" max="2827" width="14.7109375" style="68" customWidth="1"/>
    <col min="2828" max="2828" width="12.5703125" style="68" customWidth="1"/>
    <col min="2829" max="2829" width="14.28515625" style="68" customWidth="1"/>
    <col min="2830" max="2830" width="20" style="68" customWidth="1"/>
    <col min="2831" max="3072" width="9.140625" style="68"/>
    <col min="3073" max="3073" width="7" style="68" customWidth="1"/>
    <col min="3074" max="3074" width="38.7109375" style="68" customWidth="1"/>
    <col min="3075" max="3075" width="17.5703125" style="68" customWidth="1"/>
    <col min="3076" max="3076" width="0" style="68" hidden="1" customWidth="1"/>
    <col min="3077" max="3077" width="21.85546875" style="68" customWidth="1"/>
    <col min="3078" max="3078" width="10.7109375" style="68" customWidth="1"/>
    <col min="3079" max="3079" width="26.140625" style="68" customWidth="1"/>
    <col min="3080" max="3082" width="0" style="68" hidden="1" customWidth="1"/>
    <col min="3083" max="3083" width="14.7109375" style="68" customWidth="1"/>
    <col min="3084" max="3084" width="12.5703125" style="68" customWidth="1"/>
    <col min="3085" max="3085" width="14.28515625" style="68" customWidth="1"/>
    <col min="3086" max="3086" width="20" style="68" customWidth="1"/>
    <col min="3087" max="3328" width="9.140625" style="68"/>
    <col min="3329" max="3329" width="7" style="68" customWidth="1"/>
    <col min="3330" max="3330" width="38.7109375" style="68" customWidth="1"/>
    <col min="3331" max="3331" width="17.5703125" style="68" customWidth="1"/>
    <col min="3332" max="3332" width="0" style="68" hidden="1" customWidth="1"/>
    <col min="3333" max="3333" width="21.85546875" style="68" customWidth="1"/>
    <col min="3334" max="3334" width="10.7109375" style="68" customWidth="1"/>
    <col min="3335" max="3335" width="26.140625" style="68" customWidth="1"/>
    <col min="3336" max="3338" width="0" style="68" hidden="1" customWidth="1"/>
    <col min="3339" max="3339" width="14.7109375" style="68" customWidth="1"/>
    <col min="3340" max="3340" width="12.5703125" style="68" customWidth="1"/>
    <col min="3341" max="3341" width="14.28515625" style="68" customWidth="1"/>
    <col min="3342" max="3342" width="20" style="68" customWidth="1"/>
    <col min="3343" max="3584" width="9.140625" style="68"/>
    <col min="3585" max="3585" width="7" style="68" customWidth="1"/>
    <col min="3586" max="3586" width="38.7109375" style="68" customWidth="1"/>
    <col min="3587" max="3587" width="17.5703125" style="68" customWidth="1"/>
    <col min="3588" max="3588" width="0" style="68" hidden="1" customWidth="1"/>
    <col min="3589" max="3589" width="21.85546875" style="68" customWidth="1"/>
    <col min="3590" max="3590" width="10.7109375" style="68" customWidth="1"/>
    <col min="3591" max="3591" width="26.140625" style="68" customWidth="1"/>
    <col min="3592" max="3594" width="0" style="68" hidden="1" customWidth="1"/>
    <col min="3595" max="3595" width="14.7109375" style="68" customWidth="1"/>
    <col min="3596" max="3596" width="12.5703125" style="68" customWidth="1"/>
    <col min="3597" max="3597" width="14.28515625" style="68" customWidth="1"/>
    <col min="3598" max="3598" width="20" style="68" customWidth="1"/>
    <col min="3599" max="3840" width="9.140625" style="68"/>
    <col min="3841" max="3841" width="7" style="68" customWidth="1"/>
    <col min="3842" max="3842" width="38.7109375" style="68" customWidth="1"/>
    <col min="3843" max="3843" width="17.5703125" style="68" customWidth="1"/>
    <col min="3844" max="3844" width="0" style="68" hidden="1" customWidth="1"/>
    <col min="3845" max="3845" width="21.85546875" style="68" customWidth="1"/>
    <col min="3846" max="3846" width="10.7109375" style="68" customWidth="1"/>
    <col min="3847" max="3847" width="26.140625" style="68" customWidth="1"/>
    <col min="3848" max="3850" width="0" style="68" hidden="1" customWidth="1"/>
    <col min="3851" max="3851" width="14.7109375" style="68" customWidth="1"/>
    <col min="3852" max="3852" width="12.5703125" style="68" customWidth="1"/>
    <col min="3853" max="3853" width="14.28515625" style="68" customWidth="1"/>
    <col min="3854" max="3854" width="20" style="68" customWidth="1"/>
    <col min="3855" max="4096" width="9.140625" style="68"/>
    <col min="4097" max="4097" width="7" style="68" customWidth="1"/>
    <col min="4098" max="4098" width="38.7109375" style="68" customWidth="1"/>
    <col min="4099" max="4099" width="17.5703125" style="68" customWidth="1"/>
    <col min="4100" max="4100" width="0" style="68" hidden="1" customWidth="1"/>
    <col min="4101" max="4101" width="21.85546875" style="68" customWidth="1"/>
    <col min="4102" max="4102" width="10.7109375" style="68" customWidth="1"/>
    <col min="4103" max="4103" width="26.140625" style="68" customWidth="1"/>
    <col min="4104" max="4106" width="0" style="68" hidden="1" customWidth="1"/>
    <col min="4107" max="4107" width="14.7109375" style="68" customWidth="1"/>
    <col min="4108" max="4108" width="12.5703125" style="68" customWidth="1"/>
    <col min="4109" max="4109" width="14.28515625" style="68" customWidth="1"/>
    <col min="4110" max="4110" width="20" style="68" customWidth="1"/>
    <col min="4111" max="4352" width="9.140625" style="68"/>
    <col min="4353" max="4353" width="7" style="68" customWidth="1"/>
    <col min="4354" max="4354" width="38.7109375" style="68" customWidth="1"/>
    <col min="4355" max="4355" width="17.5703125" style="68" customWidth="1"/>
    <col min="4356" max="4356" width="0" style="68" hidden="1" customWidth="1"/>
    <col min="4357" max="4357" width="21.85546875" style="68" customWidth="1"/>
    <col min="4358" max="4358" width="10.7109375" style="68" customWidth="1"/>
    <col min="4359" max="4359" width="26.140625" style="68" customWidth="1"/>
    <col min="4360" max="4362" width="0" style="68" hidden="1" customWidth="1"/>
    <col min="4363" max="4363" width="14.7109375" style="68" customWidth="1"/>
    <col min="4364" max="4364" width="12.5703125" style="68" customWidth="1"/>
    <col min="4365" max="4365" width="14.28515625" style="68" customWidth="1"/>
    <col min="4366" max="4366" width="20" style="68" customWidth="1"/>
    <col min="4367" max="4608" width="9.140625" style="68"/>
    <col min="4609" max="4609" width="7" style="68" customWidth="1"/>
    <col min="4610" max="4610" width="38.7109375" style="68" customWidth="1"/>
    <col min="4611" max="4611" width="17.5703125" style="68" customWidth="1"/>
    <col min="4612" max="4612" width="0" style="68" hidden="1" customWidth="1"/>
    <col min="4613" max="4613" width="21.85546875" style="68" customWidth="1"/>
    <col min="4614" max="4614" width="10.7109375" style="68" customWidth="1"/>
    <col min="4615" max="4615" width="26.140625" style="68" customWidth="1"/>
    <col min="4616" max="4618" width="0" style="68" hidden="1" customWidth="1"/>
    <col min="4619" max="4619" width="14.7109375" style="68" customWidth="1"/>
    <col min="4620" max="4620" width="12.5703125" style="68" customWidth="1"/>
    <col min="4621" max="4621" width="14.28515625" style="68" customWidth="1"/>
    <col min="4622" max="4622" width="20" style="68" customWidth="1"/>
    <col min="4623" max="4864" width="9.140625" style="68"/>
    <col min="4865" max="4865" width="7" style="68" customWidth="1"/>
    <col min="4866" max="4866" width="38.7109375" style="68" customWidth="1"/>
    <col min="4867" max="4867" width="17.5703125" style="68" customWidth="1"/>
    <col min="4868" max="4868" width="0" style="68" hidden="1" customWidth="1"/>
    <col min="4869" max="4869" width="21.85546875" style="68" customWidth="1"/>
    <col min="4870" max="4870" width="10.7109375" style="68" customWidth="1"/>
    <col min="4871" max="4871" width="26.140625" style="68" customWidth="1"/>
    <col min="4872" max="4874" width="0" style="68" hidden="1" customWidth="1"/>
    <col min="4875" max="4875" width="14.7109375" style="68" customWidth="1"/>
    <col min="4876" max="4876" width="12.5703125" style="68" customWidth="1"/>
    <col min="4877" max="4877" width="14.28515625" style="68" customWidth="1"/>
    <col min="4878" max="4878" width="20" style="68" customWidth="1"/>
    <col min="4879" max="5120" width="9.140625" style="68"/>
    <col min="5121" max="5121" width="7" style="68" customWidth="1"/>
    <col min="5122" max="5122" width="38.7109375" style="68" customWidth="1"/>
    <col min="5123" max="5123" width="17.5703125" style="68" customWidth="1"/>
    <col min="5124" max="5124" width="0" style="68" hidden="1" customWidth="1"/>
    <col min="5125" max="5125" width="21.85546875" style="68" customWidth="1"/>
    <col min="5126" max="5126" width="10.7109375" style="68" customWidth="1"/>
    <col min="5127" max="5127" width="26.140625" style="68" customWidth="1"/>
    <col min="5128" max="5130" width="0" style="68" hidden="1" customWidth="1"/>
    <col min="5131" max="5131" width="14.7109375" style="68" customWidth="1"/>
    <col min="5132" max="5132" width="12.5703125" style="68" customWidth="1"/>
    <col min="5133" max="5133" width="14.28515625" style="68" customWidth="1"/>
    <col min="5134" max="5134" width="20" style="68" customWidth="1"/>
    <col min="5135" max="5376" width="9.140625" style="68"/>
    <col min="5377" max="5377" width="7" style="68" customWidth="1"/>
    <col min="5378" max="5378" width="38.7109375" style="68" customWidth="1"/>
    <col min="5379" max="5379" width="17.5703125" style="68" customWidth="1"/>
    <col min="5380" max="5380" width="0" style="68" hidden="1" customWidth="1"/>
    <col min="5381" max="5381" width="21.85546875" style="68" customWidth="1"/>
    <col min="5382" max="5382" width="10.7109375" style="68" customWidth="1"/>
    <col min="5383" max="5383" width="26.140625" style="68" customWidth="1"/>
    <col min="5384" max="5386" width="0" style="68" hidden="1" customWidth="1"/>
    <col min="5387" max="5387" width="14.7109375" style="68" customWidth="1"/>
    <col min="5388" max="5388" width="12.5703125" style="68" customWidth="1"/>
    <col min="5389" max="5389" width="14.28515625" style="68" customWidth="1"/>
    <col min="5390" max="5390" width="20" style="68" customWidth="1"/>
    <col min="5391" max="5632" width="9.140625" style="68"/>
    <col min="5633" max="5633" width="7" style="68" customWidth="1"/>
    <col min="5634" max="5634" width="38.7109375" style="68" customWidth="1"/>
    <col min="5635" max="5635" width="17.5703125" style="68" customWidth="1"/>
    <col min="5636" max="5636" width="0" style="68" hidden="1" customWidth="1"/>
    <col min="5637" max="5637" width="21.85546875" style="68" customWidth="1"/>
    <col min="5638" max="5638" width="10.7109375" style="68" customWidth="1"/>
    <col min="5639" max="5639" width="26.140625" style="68" customWidth="1"/>
    <col min="5640" max="5642" width="0" style="68" hidden="1" customWidth="1"/>
    <col min="5643" max="5643" width="14.7109375" style="68" customWidth="1"/>
    <col min="5644" max="5644" width="12.5703125" style="68" customWidth="1"/>
    <col min="5645" max="5645" width="14.28515625" style="68" customWidth="1"/>
    <col min="5646" max="5646" width="20" style="68" customWidth="1"/>
    <col min="5647" max="5888" width="9.140625" style="68"/>
    <col min="5889" max="5889" width="7" style="68" customWidth="1"/>
    <col min="5890" max="5890" width="38.7109375" style="68" customWidth="1"/>
    <col min="5891" max="5891" width="17.5703125" style="68" customWidth="1"/>
    <col min="5892" max="5892" width="0" style="68" hidden="1" customWidth="1"/>
    <col min="5893" max="5893" width="21.85546875" style="68" customWidth="1"/>
    <col min="5894" max="5894" width="10.7109375" style="68" customWidth="1"/>
    <col min="5895" max="5895" width="26.140625" style="68" customWidth="1"/>
    <col min="5896" max="5898" width="0" style="68" hidden="1" customWidth="1"/>
    <col min="5899" max="5899" width="14.7109375" style="68" customWidth="1"/>
    <col min="5900" max="5900" width="12.5703125" style="68" customWidth="1"/>
    <col min="5901" max="5901" width="14.28515625" style="68" customWidth="1"/>
    <col min="5902" max="5902" width="20" style="68" customWidth="1"/>
    <col min="5903" max="6144" width="9.140625" style="68"/>
    <col min="6145" max="6145" width="7" style="68" customWidth="1"/>
    <col min="6146" max="6146" width="38.7109375" style="68" customWidth="1"/>
    <col min="6147" max="6147" width="17.5703125" style="68" customWidth="1"/>
    <col min="6148" max="6148" width="0" style="68" hidden="1" customWidth="1"/>
    <col min="6149" max="6149" width="21.85546875" style="68" customWidth="1"/>
    <col min="6150" max="6150" width="10.7109375" style="68" customWidth="1"/>
    <col min="6151" max="6151" width="26.140625" style="68" customWidth="1"/>
    <col min="6152" max="6154" width="0" style="68" hidden="1" customWidth="1"/>
    <col min="6155" max="6155" width="14.7109375" style="68" customWidth="1"/>
    <col min="6156" max="6156" width="12.5703125" style="68" customWidth="1"/>
    <col min="6157" max="6157" width="14.28515625" style="68" customWidth="1"/>
    <col min="6158" max="6158" width="20" style="68" customWidth="1"/>
    <col min="6159" max="6400" width="9.140625" style="68"/>
    <col min="6401" max="6401" width="7" style="68" customWidth="1"/>
    <col min="6402" max="6402" width="38.7109375" style="68" customWidth="1"/>
    <col min="6403" max="6403" width="17.5703125" style="68" customWidth="1"/>
    <col min="6404" max="6404" width="0" style="68" hidden="1" customWidth="1"/>
    <col min="6405" max="6405" width="21.85546875" style="68" customWidth="1"/>
    <col min="6406" max="6406" width="10.7109375" style="68" customWidth="1"/>
    <col min="6407" max="6407" width="26.140625" style="68" customWidth="1"/>
    <col min="6408" max="6410" width="0" style="68" hidden="1" customWidth="1"/>
    <col min="6411" max="6411" width="14.7109375" style="68" customWidth="1"/>
    <col min="6412" max="6412" width="12.5703125" style="68" customWidth="1"/>
    <col min="6413" max="6413" width="14.28515625" style="68" customWidth="1"/>
    <col min="6414" max="6414" width="20" style="68" customWidth="1"/>
    <col min="6415" max="6656" width="9.140625" style="68"/>
    <col min="6657" max="6657" width="7" style="68" customWidth="1"/>
    <col min="6658" max="6658" width="38.7109375" style="68" customWidth="1"/>
    <col min="6659" max="6659" width="17.5703125" style="68" customWidth="1"/>
    <col min="6660" max="6660" width="0" style="68" hidden="1" customWidth="1"/>
    <col min="6661" max="6661" width="21.85546875" style="68" customWidth="1"/>
    <col min="6662" max="6662" width="10.7109375" style="68" customWidth="1"/>
    <col min="6663" max="6663" width="26.140625" style="68" customWidth="1"/>
    <col min="6664" max="6666" width="0" style="68" hidden="1" customWidth="1"/>
    <col min="6667" max="6667" width="14.7109375" style="68" customWidth="1"/>
    <col min="6668" max="6668" width="12.5703125" style="68" customWidth="1"/>
    <col min="6669" max="6669" width="14.28515625" style="68" customWidth="1"/>
    <col min="6670" max="6670" width="20" style="68" customWidth="1"/>
    <col min="6671" max="6912" width="9.140625" style="68"/>
    <col min="6913" max="6913" width="7" style="68" customWidth="1"/>
    <col min="6914" max="6914" width="38.7109375" style="68" customWidth="1"/>
    <col min="6915" max="6915" width="17.5703125" style="68" customWidth="1"/>
    <col min="6916" max="6916" width="0" style="68" hidden="1" customWidth="1"/>
    <col min="6917" max="6917" width="21.85546875" style="68" customWidth="1"/>
    <col min="6918" max="6918" width="10.7109375" style="68" customWidth="1"/>
    <col min="6919" max="6919" width="26.140625" style="68" customWidth="1"/>
    <col min="6920" max="6922" width="0" style="68" hidden="1" customWidth="1"/>
    <col min="6923" max="6923" width="14.7109375" style="68" customWidth="1"/>
    <col min="6924" max="6924" width="12.5703125" style="68" customWidth="1"/>
    <col min="6925" max="6925" width="14.28515625" style="68" customWidth="1"/>
    <col min="6926" max="6926" width="20" style="68" customWidth="1"/>
    <col min="6927" max="7168" width="9.140625" style="68"/>
    <col min="7169" max="7169" width="7" style="68" customWidth="1"/>
    <col min="7170" max="7170" width="38.7109375" style="68" customWidth="1"/>
    <col min="7171" max="7171" width="17.5703125" style="68" customWidth="1"/>
    <col min="7172" max="7172" width="0" style="68" hidden="1" customWidth="1"/>
    <col min="7173" max="7173" width="21.85546875" style="68" customWidth="1"/>
    <col min="7174" max="7174" width="10.7109375" style="68" customWidth="1"/>
    <col min="7175" max="7175" width="26.140625" style="68" customWidth="1"/>
    <col min="7176" max="7178" width="0" style="68" hidden="1" customWidth="1"/>
    <col min="7179" max="7179" width="14.7109375" style="68" customWidth="1"/>
    <col min="7180" max="7180" width="12.5703125" style="68" customWidth="1"/>
    <col min="7181" max="7181" width="14.28515625" style="68" customWidth="1"/>
    <col min="7182" max="7182" width="20" style="68" customWidth="1"/>
    <col min="7183" max="7424" width="9.140625" style="68"/>
    <col min="7425" max="7425" width="7" style="68" customWidth="1"/>
    <col min="7426" max="7426" width="38.7109375" style="68" customWidth="1"/>
    <col min="7427" max="7427" width="17.5703125" style="68" customWidth="1"/>
    <col min="7428" max="7428" width="0" style="68" hidden="1" customWidth="1"/>
    <col min="7429" max="7429" width="21.85546875" style="68" customWidth="1"/>
    <col min="7430" max="7430" width="10.7109375" style="68" customWidth="1"/>
    <col min="7431" max="7431" width="26.140625" style="68" customWidth="1"/>
    <col min="7432" max="7434" width="0" style="68" hidden="1" customWidth="1"/>
    <col min="7435" max="7435" width="14.7109375" style="68" customWidth="1"/>
    <col min="7436" max="7436" width="12.5703125" style="68" customWidth="1"/>
    <col min="7437" max="7437" width="14.28515625" style="68" customWidth="1"/>
    <col min="7438" max="7438" width="20" style="68" customWidth="1"/>
    <col min="7439" max="7680" width="9.140625" style="68"/>
    <col min="7681" max="7681" width="7" style="68" customWidth="1"/>
    <col min="7682" max="7682" width="38.7109375" style="68" customWidth="1"/>
    <col min="7683" max="7683" width="17.5703125" style="68" customWidth="1"/>
    <col min="7684" max="7684" width="0" style="68" hidden="1" customWidth="1"/>
    <col min="7685" max="7685" width="21.85546875" style="68" customWidth="1"/>
    <col min="7686" max="7686" width="10.7109375" style="68" customWidth="1"/>
    <col min="7687" max="7687" width="26.140625" style="68" customWidth="1"/>
    <col min="7688" max="7690" width="0" style="68" hidden="1" customWidth="1"/>
    <col min="7691" max="7691" width="14.7109375" style="68" customWidth="1"/>
    <col min="7692" max="7692" width="12.5703125" style="68" customWidth="1"/>
    <col min="7693" max="7693" width="14.28515625" style="68" customWidth="1"/>
    <col min="7694" max="7694" width="20" style="68" customWidth="1"/>
    <col min="7695" max="7936" width="9.140625" style="68"/>
    <col min="7937" max="7937" width="7" style="68" customWidth="1"/>
    <col min="7938" max="7938" width="38.7109375" style="68" customWidth="1"/>
    <col min="7939" max="7939" width="17.5703125" style="68" customWidth="1"/>
    <col min="7940" max="7940" width="0" style="68" hidden="1" customWidth="1"/>
    <col min="7941" max="7941" width="21.85546875" style="68" customWidth="1"/>
    <col min="7942" max="7942" width="10.7109375" style="68" customWidth="1"/>
    <col min="7943" max="7943" width="26.140625" style="68" customWidth="1"/>
    <col min="7944" max="7946" width="0" style="68" hidden="1" customWidth="1"/>
    <col min="7947" max="7947" width="14.7109375" style="68" customWidth="1"/>
    <col min="7948" max="7948" width="12.5703125" style="68" customWidth="1"/>
    <col min="7949" max="7949" width="14.28515625" style="68" customWidth="1"/>
    <col min="7950" max="7950" width="20" style="68" customWidth="1"/>
    <col min="7951" max="8192" width="9.140625" style="68"/>
    <col min="8193" max="8193" width="7" style="68" customWidth="1"/>
    <col min="8194" max="8194" width="38.7109375" style="68" customWidth="1"/>
    <col min="8195" max="8195" width="17.5703125" style="68" customWidth="1"/>
    <col min="8196" max="8196" width="0" style="68" hidden="1" customWidth="1"/>
    <col min="8197" max="8197" width="21.85546875" style="68" customWidth="1"/>
    <col min="8198" max="8198" width="10.7109375" style="68" customWidth="1"/>
    <col min="8199" max="8199" width="26.140625" style="68" customWidth="1"/>
    <col min="8200" max="8202" width="0" style="68" hidden="1" customWidth="1"/>
    <col min="8203" max="8203" width="14.7109375" style="68" customWidth="1"/>
    <col min="8204" max="8204" width="12.5703125" style="68" customWidth="1"/>
    <col min="8205" max="8205" width="14.28515625" style="68" customWidth="1"/>
    <col min="8206" max="8206" width="20" style="68" customWidth="1"/>
    <col min="8207" max="8448" width="9.140625" style="68"/>
    <col min="8449" max="8449" width="7" style="68" customWidth="1"/>
    <col min="8450" max="8450" width="38.7109375" style="68" customWidth="1"/>
    <col min="8451" max="8451" width="17.5703125" style="68" customWidth="1"/>
    <col min="8452" max="8452" width="0" style="68" hidden="1" customWidth="1"/>
    <col min="8453" max="8453" width="21.85546875" style="68" customWidth="1"/>
    <col min="8454" max="8454" width="10.7109375" style="68" customWidth="1"/>
    <col min="8455" max="8455" width="26.140625" style="68" customWidth="1"/>
    <col min="8456" max="8458" width="0" style="68" hidden="1" customWidth="1"/>
    <col min="8459" max="8459" width="14.7109375" style="68" customWidth="1"/>
    <col min="8460" max="8460" width="12.5703125" style="68" customWidth="1"/>
    <col min="8461" max="8461" width="14.28515625" style="68" customWidth="1"/>
    <col min="8462" max="8462" width="20" style="68" customWidth="1"/>
    <col min="8463" max="8704" width="9.140625" style="68"/>
    <col min="8705" max="8705" width="7" style="68" customWidth="1"/>
    <col min="8706" max="8706" width="38.7109375" style="68" customWidth="1"/>
    <col min="8707" max="8707" width="17.5703125" style="68" customWidth="1"/>
    <col min="8708" max="8708" width="0" style="68" hidden="1" customWidth="1"/>
    <col min="8709" max="8709" width="21.85546875" style="68" customWidth="1"/>
    <col min="8710" max="8710" width="10.7109375" style="68" customWidth="1"/>
    <col min="8711" max="8711" width="26.140625" style="68" customWidth="1"/>
    <col min="8712" max="8714" width="0" style="68" hidden="1" customWidth="1"/>
    <col min="8715" max="8715" width="14.7109375" style="68" customWidth="1"/>
    <col min="8716" max="8716" width="12.5703125" style="68" customWidth="1"/>
    <col min="8717" max="8717" width="14.28515625" style="68" customWidth="1"/>
    <col min="8718" max="8718" width="20" style="68" customWidth="1"/>
    <col min="8719" max="8960" width="9.140625" style="68"/>
    <col min="8961" max="8961" width="7" style="68" customWidth="1"/>
    <col min="8962" max="8962" width="38.7109375" style="68" customWidth="1"/>
    <col min="8963" max="8963" width="17.5703125" style="68" customWidth="1"/>
    <col min="8964" max="8964" width="0" style="68" hidden="1" customWidth="1"/>
    <col min="8965" max="8965" width="21.85546875" style="68" customWidth="1"/>
    <col min="8966" max="8966" width="10.7109375" style="68" customWidth="1"/>
    <col min="8967" max="8967" width="26.140625" style="68" customWidth="1"/>
    <col min="8968" max="8970" width="0" style="68" hidden="1" customWidth="1"/>
    <col min="8971" max="8971" width="14.7109375" style="68" customWidth="1"/>
    <col min="8972" max="8972" width="12.5703125" style="68" customWidth="1"/>
    <col min="8973" max="8973" width="14.28515625" style="68" customWidth="1"/>
    <col min="8974" max="8974" width="20" style="68" customWidth="1"/>
    <col min="8975" max="9216" width="9.140625" style="68"/>
    <col min="9217" max="9217" width="7" style="68" customWidth="1"/>
    <col min="9218" max="9218" width="38.7109375" style="68" customWidth="1"/>
    <col min="9219" max="9219" width="17.5703125" style="68" customWidth="1"/>
    <col min="9220" max="9220" width="0" style="68" hidden="1" customWidth="1"/>
    <col min="9221" max="9221" width="21.85546875" style="68" customWidth="1"/>
    <col min="9222" max="9222" width="10.7109375" style="68" customWidth="1"/>
    <col min="9223" max="9223" width="26.140625" style="68" customWidth="1"/>
    <col min="9224" max="9226" width="0" style="68" hidden="1" customWidth="1"/>
    <col min="9227" max="9227" width="14.7109375" style="68" customWidth="1"/>
    <col min="9228" max="9228" width="12.5703125" style="68" customWidth="1"/>
    <col min="9229" max="9229" width="14.28515625" style="68" customWidth="1"/>
    <col min="9230" max="9230" width="20" style="68" customWidth="1"/>
    <col min="9231" max="9472" width="9.140625" style="68"/>
    <col min="9473" max="9473" width="7" style="68" customWidth="1"/>
    <col min="9474" max="9474" width="38.7109375" style="68" customWidth="1"/>
    <col min="9475" max="9475" width="17.5703125" style="68" customWidth="1"/>
    <col min="9476" max="9476" width="0" style="68" hidden="1" customWidth="1"/>
    <col min="9477" max="9477" width="21.85546875" style="68" customWidth="1"/>
    <col min="9478" max="9478" width="10.7109375" style="68" customWidth="1"/>
    <col min="9479" max="9479" width="26.140625" style="68" customWidth="1"/>
    <col min="9480" max="9482" width="0" style="68" hidden="1" customWidth="1"/>
    <col min="9483" max="9483" width="14.7109375" style="68" customWidth="1"/>
    <col min="9484" max="9484" width="12.5703125" style="68" customWidth="1"/>
    <col min="9485" max="9485" width="14.28515625" style="68" customWidth="1"/>
    <col min="9486" max="9486" width="20" style="68" customWidth="1"/>
    <col min="9487" max="9728" width="9.140625" style="68"/>
    <col min="9729" max="9729" width="7" style="68" customWidth="1"/>
    <col min="9730" max="9730" width="38.7109375" style="68" customWidth="1"/>
    <col min="9731" max="9731" width="17.5703125" style="68" customWidth="1"/>
    <col min="9732" max="9732" width="0" style="68" hidden="1" customWidth="1"/>
    <col min="9733" max="9733" width="21.85546875" style="68" customWidth="1"/>
    <col min="9734" max="9734" width="10.7109375" style="68" customWidth="1"/>
    <col min="9735" max="9735" width="26.140625" style="68" customWidth="1"/>
    <col min="9736" max="9738" width="0" style="68" hidden="1" customWidth="1"/>
    <col min="9739" max="9739" width="14.7109375" style="68" customWidth="1"/>
    <col min="9740" max="9740" width="12.5703125" style="68" customWidth="1"/>
    <col min="9741" max="9741" width="14.28515625" style="68" customWidth="1"/>
    <col min="9742" max="9742" width="20" style="68" customWidth="1"/>
    <col min="9743" max="9984" width="9.140625" style="68"/>
    <col min="9985" max="9985" width="7" style="68" customWidth="1"/>
    <col min="9986" max="9986" width="38.7109375" style="68" customWidth="1"/>
    <col min="9987" max="9987" width="17.5703125" style="68" customWidth="1"/>
    <col min="9988" max="9988" width="0" style="68" hidden="1" customWidth="1"/>
    <col min="9989" max="9989" width="21.85546875" style="68" customWidth="1"/>
    <col min="9990" max="9990" width="10.7109375" style="68" customWidth="1"/>
    <col min="9991" max="9991" width="26.140625" style="68" customWidth="1"/>
    <col min="9992" max="9994" width="0" style="68" hidden="1" customWidth="1"/>
    <col min="9995" max="9995" width="14.7109375" style="68" customWidth="1"/>
    <col min="9996" max="9996" width="12.5703125" style="68" customWidth="1"/>
    <col min="9997" max="9997" width="14.28515625" style="68" customWidth="1"/>
    <col min="9998" max="9998" width="20" style="68" customWidth="1"/>
    <col min="9999" max="10240" width="9.140625" style="68"/>
    <col min="10241" max="10241" width="7" style="68" customWidth="1"/>
    <col min="10242" max="10242" width="38.7109375" style="68" customWidth="1"/>
    <col min="10243" max="10243" width="17.5703125" style="68" customWidth="1"/>
    <col min="10244" max="10244" width="0" style="68" hidden="1" customWidth="1"/>
    <col min="10245" max="10245" width="21.85546875" style="68" customWidth="1"/>
    <col min="10246" max="10246" width="10.7109375" style="68" customWidth="1"/>
    <col min="10247" max="10247" width="26.140625" style="68" customWidth="1"/>
    <col min="10248" max="10250" width="0" style="68" hidden="1" customWidth="1"/>
    <col min="10251" max="10251" width="14.7109375" style="68" customWidth="1"/>
    <col min="10252" max="10252" width="12.5703125" style="68" customWidth="1"/>
    <col min="10253" max="10253" width="14.28515625" style="68" customWidth="1"/>
    <col min="10254" max="10254" width="20" style="68" customWidth="1"/>
    <col min="10255" max="10496" width="9.140625" style="68"/>
    <col min="10497" max="10497" width="7" style="68" customWidth="1"/>
    <col min="10498" max="10498" width="38.7109375" style="68" customWidth="1"/>
    <col min="10499" max="10499" width="17.5703125" style="68" customWidth="1"/>
    <col min="10500" max="10500" width="0" style="68" hidden="1" customWidth="1"/>
    <col min="10501" max="10501" width="21.85546875" style="68" customWidth="1"/>
    <col min="10502" max="10502" width="10.7109375" style="68" customWidth="1"/>
    <col min="10503" max="10503" width="26.140625" style="68" customWidth="1"/>
    <col min="10504" max="10506" width="0" style="68" hidden="1" customWidth="1"/>
    <col min="10507" max="10507" width="14.7109375" style="68" customWidth="1"/>
    <col min="10508" max="10508" width="12.5703125" style="68" customWidth="1"/>
    <col min="10509" max="10509" width="14.28515625" style="68" customWidth="1"/>
    <col min="10510" max="10510" width="20" style="68" customWidth="1"/>
    <col min="10511" max="10752" width="9.140625" style="68"/>
    <col min="10753" max="10753" width="7" style="68" customWidth="1"/>
    <col min="10754" max="10754" width="38.7109375" style="68" customWidth="1"/>
    <col min="10755" max="10755" width="17.5703125" style="68" customWidth="1"/>
    <col min="10756" max="10756" width="0" style="68" hidden="1" customWidth="1"/>
    <col min="10757" max="10757" width="21.85546875" style="68" customWidth="1"/>
    <col min="10758" max="10758" width="10.7109375" style="68" customWidth="1"/>
    <col min="10759" max="10759" width="26.140625" style="68" customWidth="1"/>
    <col min="10760" max="10762" width="0" style="68" hidden="1" customWidth="1"/>
    <col min="10763" max="10763" width="14.7109375" style="68" customWidth="1"/>
    <col min="10764" max="10764" width="12.5703125" style="68" customWidth="1"/>
    <col min="10765" max="10765" width="14.28515625" style="68" customWidth="1"/>
    <col min="10766" max="10766" width="20" style="68" customWidth="1"/>
    <col min="10767" max="11008" width="9.140625" style="68"/>
    <col min="11009" max="11009" width="7" style="68" customWidth="1"/>
    <col min="11010" max="11010" width="38.7109375" style="68" customWidth="1"/>
    <col min="11011" max="11011" width="17.5703125" style="68" customWidth="1"/>
    <col min="11012" max="11012" width="0" style="68" hidden="1" customWidth="1"/>
    <col min="11013" max="11013" width="21.85546875" style="68" customWidth="1"/>
    <col min="11014" max="11014" width="10.7109375" style="68" customWidth="1"/>
    <col min="11015" max="11015" width="26.140625" style="68" customWidth="1"/>
    <col min="11016" max="11018" width="0" style="68" hidden="1" customWidth="1"/>
    <col min="11019" max="11019" width="14.7109375" style="68" customWidth="1"/>
    <col min="11020" max="11020" width="12.5703125" style="68" customWidth="1"/>
    <col min="11021" max="11021" width="14.28515625" style="68" customWidth="1"/>
    <col min="11022" max="11022" width="20" style="68" customWidth="1"/>
    <col min="11023" max="11264" width="9.140625" style="68"/>
    <col min="11265" max="11265" width="7" style="68" customWidth="1"/>
    <col min="11266" max="11266" width="38.7109375" style="68" customWidth="1"/>
    <col min="11267" max="11267" width="17.5703125" style="68" customWidth="1"/>
    <col min="11268" max="11268" width="0" style="68" hidden="1" customWidth="1"/>
    <col min="11269" max="11269" width="21.85546875" style="68" customWidth="1"/>
    <col min="11270" max="11270" width="10.7109375" style="68" customWidth="1"/>
    <col min="11271" max="11271" width="26.140625" style="68" customWidth="1"/>
    <col min="11272" max="11274" width="0" style="68" hidden="1" customWidth="1"/>
    <col min="11275" max="11275" width="14.7109375" style="68" customWidth="1"/>
    <col min="11276" max="11276" width="12.5703125" style="68" customWidth="1"/>
    <col min="11277" max="11277" width="14.28515625" style="68" customWidth="1"/>
    <col min="11278" max="11278" width="20" style="68" customWidth="1"/>
    <col min="11279" max="11520" width="9.140625" style="68"/>
    <col min="11521" max="11521" width="7" style="68" customWidth="1"/>
    <col min="11522" max="11522" width="38.7109375" style="68" customWidth="1"/>
    <col min="11523" max="11523" width="17.5703125" style="68" customWidth="1"/>
    <col min="11524" max="11524" width="0" style="68" hidden="1" customWidth="1"/>
    <col min="11525" max="11525" width="21.85546875" style="68" customWidth="1"/>
    <col min="11526" max="11526" width="10.7109375" style="68" customWidth="1"/>
    <col min="11527" max="11527" width="26.140625" style="68" customWidth="1"/>
    <col min="11528" max="11530" width="0" style="68" hidden="1" customWidth="1"/>
    <col min="11531" max="11531" width="14.7109375" style="68" customWidth="1"/>
    <col min="11532" max="11532" width="12.5703125" style="68" customWidth="1"/>
    <col min="11533" max="11533" width="14.28515625" style="68" customWidth="1"/>
    <col min="11534" max="11534" width="20" style="68" customWidth="1"/>
    <col min="11535" max="11776" width="9.140625" style="68"/>
    <col min="11777" max="11777" width="7" style="68" customWidth="1"/>
    <col min="11778" max="11778" width="38.7109375" style="68" customWidth="1"/>
    <col min="11779" max="11779" width="17.5703125" style="68" customWidth="1"/>
    <col min="11780" max="11780" width="0" style="68" hidden="1" customWidth="1"/>
    <col min="11781" max="11781" width="21.85546875" style="68" customWidth="1"/>
    <col min="11782" max="11782" width="10.7109375" style="68" customWidth="1"/>
    <col min="11783" max="11783" width="26.140625" style="68" customWidth="1"/>
    <col min="11784" max="11786" width="0" style="68" hidden="1" customWidth="1"/>
    <col min="11787" max="11787" width="14.7109375" style="68" customWidth="1"/>
    <col min="11788" max="11788" width="12.5703125" style="68" customWidth="1"/>
    <col min="11789" max="11789" width="14.28515625" style="68" customWidth="1"/>
    <col min="11790" max="11790" width="20" style="68" customWidth="1"/>
    <col min="11791" max="12032" width="9.140625" style="68"/>
    <col min="12033" max="12033" width="7" style="68" customWidth="1"/>
    <col min="12034" max="12034" width="38.7109375" style="68" customWidth="1"/>
    <col min="12035" max="12035" width="17.5703125" style="68" customWidth="1"/>
    <col min="12036" max="12036" width="0" style="68" hidden="1" customWidth="1"/>
    <col min="12037" max="12037" width="21.85546875" style="68" customWidth="1"/>
    <col min="12038" max="12038" width="10.7109375" style="68" customWidth="1"/>
    <col min="12039" max="12039" width="26.140625" style="68" customWidth="1"/>
    <col min="12040" max="12042" width="0" style="68" hidden="1" customWidth="1"/>
    <col min="12043" max="12043" width="14.7109375" style="68" customWidth="1"/>
    <col min="12044" max="12044" width="12.5703125" style="68" customWidth="1"/>
    <col min="12045" max="12045" width="14.28515625" style="68" customWidth="1"/>
    <col min="12046" max="12046" width="20" style="68" customWidth="1"/>
    <col min="12047" max="12288" width="9.140625" style="68"/>
    <col min="12289" max="12289" width="7" style="68" customWidth="1"/>
    <col min="12290" max="12290" width="38.7109375" style="68" customWidth="1"/>
    <col min="12291" max="12291" width="17.5703125" style="68" customWidth="1"/>
    <col min="12292" max="12292" width="0" style="68" hidden="1" customWidth="1"/>
    <col min="12293" max="12293" width="21.85546875" style="68" customWidth="1"/>
    <col min="12294" max="12294" width="10.7109375" style="68" customWidth="1"/>
    <col min="12295" max="12295" width="26.140625" style="68" customWidth="1"/>
    <col min="12296" max="12298" width="0" style="68" hidden="1" customWidth="1"/>
    <col min="12299" max="12299" width="14.7109375" style="68" customWidth="1"/>
    <col min="12300" max="12300" width="12.5703125" style="68" customWidth="1"/>
    <col min="12301" max="12301" width="14.28515625" style="68" customWidth="1"/>
    <col min="12302" max="12302" width="20" style="68" customWidth="1"/>
    <col min="12303" max="12544" width="9.140625" style="68"/>
    <col min="12545" max="12545" width="7" style="68" customWidth="1"/>
    <col min="12546" max="12546" width="38.7109375" style="68" customWidth="1"/>
    <col min="12547" max="12547" width="17.5703125" style="68" customWidth="1"/>
    <col min="12548" max="12548" width="0" style="68" hidden="1" customWidth="1"/>
    <col min="12549" max="12549" width="21.85546875" style="68" customWidth="1"/>
    <col min="12550" max="12550" width="10.7109375" style="68" customWidth="1"/>
    <col min="12551" max="12551" width="26.140625" style="68" customWidth="1"/>
    <col min="12552" max="12554" width="0" style="68" hidden="1" customWidth="1"/>
    <col min="12555" max="12555" width="14.7109375" style="68" customWidth="1"/>
    <col min="12556" max="12556" width="12.5703125" style="68" customWidth="1"/>
    <col min="12557" max="12557" width="14.28515625" style="68" customWidth="1"/>
    <col min="12558" max="12558" width="20" style="68" customWidth="1"/>
    <col min="12559" max="12800" width="9.140625" style="68"/>
    <col min="12801" max="12801" width="7" style="68" customWidth="1"/>
    <col min="12802" max="12802" width="38.7109375" style="68" customWidth="1"/>
    <col min="12803" max="12803" width="17.5703125" style="68" customWidth="1"/>
    <col min="12804" max="12804" width="0" style="68" hidden="1" customWidth="1"/>
    <col min="12805" max="12805" width="21.85546875" style="68" customWidth="1"/>
    <col min="12806" max="12806" width="10.7109375" style="68" customWidth="1"/>
    <col min="12807" max="12807" width="26.140625" style="68" customWidth="1"/>
    <col min="12808" max="12810" width="0" style="68" hidden="1" customWidth="1"/>
    <col min="12811" max="12811" width="14.7109375" style="68" customWidth="1"/>
    <col min="12812" max="12812" width="12.5703125" style="68" customWidth="1"/>
    <col min="12813" max="12813" width="14.28515625" style="68" customWidth="1"/>
    <col min="12814" max="12814" width="20" style="68" customWidth="1"/>
    <col min="12815" max="13056" width="9.140625" style="68"/>
    <col min="13057" max="13057" width="7" style="68" customWidth="1"/>
    <col min="13058" max="13058" width="38.7109375" style="68" customWidth="1"/>
    <col min="13059" max="13059" width="17.5703125" style="68" customWidth="1"/>
    <col min="13060" max="13060" width="0" style="68" hidden="1" customWidth="1"/>
    <col min="13061" max="13061" width="21.85546875" style="68" customWidth="1"/>
    <col min="13062" max="13062" width="10.7109375" style="68" customWidth="1"/>
    <col min="13063" max="13063" width="26.140625" style="68" customWidth="1"/>
    <col min="13064" max="13066" width="0" style="68" hidden="1" customWidth="1"/>
    <col min="13067" max="13067" width="14.7109375" style="68" customWidth="1"/>
    <col min="13068" max="13068" width="12.5703125" style="68" customWidth="1"/>
    <col min="13069" max="13069" width="14.28515625" style="68" customWidth="1"/>
    <col min="13070" max="13070" width="20" style="68" customWidth="1"/>
    <col min="13071" max="13312" width="9.140625" style="68"/>
    <col min="13313" max="13313" width="7" style="68" customWidth="1"/>
    <col min="13314" max="13314" width="38.7109375" style="68" customWidth="1"/>
    <col min="13315" max="13315" width="17.5703125" style="68" customWidth="1"/>
    <col min="13316" max="13316" width="0" style="68" hidden="1" customWidth="1"/>
    <col min="13317" max="13317" width="21.85546875" style="68" customWidth="1"/>
    <col min="13318" max="13318" width="10.7109375" style="68" customWidth="1"/>
    <col min="13319" max="13319" width="26.140625" style="68" customWidth="1"/>
    <col min="13320" max="13322" width="0" style="68" hidden="1" customWidth="1"/>
    <col min="13323" max="13323" width="14.7109375" style="68" customWidth="1"/>
    <col min="13324" max="13324" width="12.5703125" style="68" customWidth="1"/>
    <col min="13325" max="13325" width="14.28515625" style="68" customWidth="1"/>
    <col min="13326" max="13326" width="20" style="68" customWidth="1"/>
    <col min="13327" max="13568" width="9.140625" style="68"/>
    <col min="13569" max="13569" width="7" style="68" customWidth="1"/>
    <col min="13570" max="13570" width="38.7109375" style="68" customWidth="1"/>
    <col min="13571" max="13571" width="17.5703125" style="68" customWidth="1"/>
    <col min="13572" max="13572" width="0" style="68" hidden="1" customWidth="1"/>
    <col min="13573" max="13573" width="21.85546875" style="68" customWidth="1"/>
    <col min="13574" max="13574" width="10.7109375" style="68" customWidth="1"/>
    <col min="13575" max="13575" width="26.140625" style="68" customWidth="1"/>
    <col min="13576" max="13578" width="0" style="68" hidden="1" customWidth="1"/>
    <col min="13579" max="13579" width="14.7109375" style="68" customWidth="1"/>
    <col min="13580" max="13580" width="12.5703125" style="68" customWidth="1"/>
    <col min="13581" max="13581" width="14.28515625" style="68" customWidth="1"/>
    <col min="13582" max="13582" width="20" style="68" customWidth="1"/>
    <col min="13583" max="13824" width="9.140625" style="68"/>
    <col min="13825" max="13825" width="7" style="68" customWidth="1"/>
    <col min="13826" max="13826" width="38.7109375" style="68" customWidth="1"/>
    <col min="13827" max="13827" width="17.5703125" style="68" customWidth="1"/>
    <col min="13828" max="13828" width="0" style="68" hidden="1" customWidth="1"/>
    <col min="13829" max="13829" width="21.85546875" style="68" customWidth="1"/>
    <col min="13830" max="13830" width="10.7109375" style="68" customWidth="1"/>
    <col min="13831" max="13831" width="26.140625" style="68" customWidth="1"/>
    <col min="13832" max="13834" width="0" style="68" hidden="1" customWidth="1"/>
    <col min="13835" max="13835" width="14.7109375" style="68" customWidth="1"/>
    <col min="13836" max="13836" width="12.5703125" style="68" customWidth="1"/>
    <col min="13837" max="13837" width="14.28515625" style="68" customWidth="1"/>
    <col min="13838" max="13838" width="20" style="68" customWidth="1"/>
    <col min="13839" max="14080" width="9.140625" style="68"/>
    <col min="14081" max="14081" width="7" style="68" customWidth="1"/>
    <col min="14082" max="14082" width="38.7109375" style="68" customWidth="1"/>
    <col min="14083" max="14083" width="17.5703125" style="68" customWidth="1"/>
    <col min="14084" max="14084" width="0" style="68" hidden="1" customWidth="1"/>
    <col min="14085" max="14085" width="21.85546875" style="68" customWidth="1"/>
    <col min="14086" max="14086" width="10.7109375" style="68" customWidth="1"/>
    <col min="14087" max="14087" width="26.140625" style="68" customWidth="1"/>
    <col min="14088" max="14090" width="0" style="68" hidden="1" customWidth="1"/>
    <col min="14091" max="14091" width="14.7109375" style="68" customWidth="1"/>
    <col min="14092" max="14092" width="12.5703125" style="68" customWidth="1"/>
    <col min="14093" max="14093" width="14.28515625" style="68" customWidth="1"/>
    <col min="14094" max="14094" width="20" style="68" customWidth="1"/>
    <col min="14095" max="14336" width="9.140625" style="68"/>
    <col min="14337" max="14337" width="7" style="68" customWidth="1"/>
    <col min="14338" max="14338" width="38.7109375" style="68" customWidth="1"/>
    <col min="14339" max="14339" width="17.5703125" style="68" customWidth="1"/>
    <col min="14340" max="14340" width="0" style="68" hidden="1" customWidth="1"/>
    <col min="14341" max="14341" width="21.85546875" style="68" customWidth="1"/>
    <col min="14342" max="14342" width="10.7109375" style="68" customWidth="1"/>
    <col min="14343" max="14343" width="26.140625" style="68" customWidth="1"/>
    <col min="14344" max="14346" width="0" style="68" hidden="1" customWidth="1"/>
    <col min="14347" max="14347" width="14.7109375" style="68" customWidth="1"/>
    <col min="14348" max="14348" width="12.5703125" style="68" customWidth="1"/>
    <col min="14349" max="14349" width="14.28515625" style="68" customWidth="1"/>
    <col min="14350" max="14350" width="20" style="68" customWidth="1"/>
    <col min="14351" max="14592" width="9.140625" style="68"/>
    <col min="14593" max="14593" width="7" style="68" customWidth="1"/>
    <col min="14594" max="14594" width="38.7109375" style="68" customWidth="1"/>
    <col min="14595" max="14595" width="17.5703125" style="68" customWidth="1"/>
    <col min="14596" max="14596" width="0" style="68" hidden="1" customWidth="1"/>
    <col min="14597" max="14597" width="21.85546875" style="68" customWidth="1"/>
    <col min="14598" max="14598" width="10.7109375" style="68" customWidth="1"/>
    <col min="14599" max="14599" width="26.140625" style="68" customWidth="1"/>
    <col min="14600" max="14602" width="0" style="68" hidden="1" customWidth="1"/>
    <col min="14603" max="14603" width="14.7109375" style="68" customWidth="1"/>
    <col min="14604" max="14604" width="12.5703125" style="68" customWidth="1"/>
    <col min="14605" max="14605" width="14.28515625" style="68" customWidth="1"/>
    <col min="14606" max="14606" width="20" style="68" customWidth="1"/>
    <col min="14607" max="14848" width="9.140625" style="68"/>
    <col min="14849" max="14849" width="7" style="68" customWidth="1"/>
    <col min="14850" max="14850" width="38.7109375" style="68" customWidth="1"/>
    <col min="14851" max="14851" width="17.5703125" style="68" customWidth="1"/>
    <col min="14852" max="14852" width="0" style="68" hidden="1" customWidth="1"/>
    <col min="14853" max="14853" width="21.85546875" style="68" customWidth="1"/>
    <col min="14854" max="14854" width="10.7109375" style="68" customWidth="1"/>
    <col min="14855" max="14855" width="26.140625" style="68" customWidth="1"/>
    <col min="14856" max="14858" width="0" style="68" hidden="1" customWidth="1"/>
    <col min="14859" max="14859" width="14.7109375" style="68" customWidth="1"/>
    <col min="14860" max="14860" width="12.5703125" style="68" customWidth="1"/>
    <col min="14861" max="14861" width="14.28515625" style="68" customWidth="1"/>
    <col min="14862" max="14862" width="20" style="68" customWidth="1"/>
    <col min="14863" max="15104" width="9.140625" style="68"/>
    <col min="15105" max="15105" width="7" style="68" customWidth="1"/>
    <col min="15106" max="15106" width="38.7109375" style="68" customWidth="1"/>
    <col min="15107" max="15107" width="17.5703125" style="68" customWidth="1"/>
    <col min="15108" max="15108" width="0" style="68" hidden="1" customWidth="1"/>
    <col min="15109" max="15109" width="21.85546875" style="68" customWidth="1"/>
    <col min="15110" max="15110" width="10.7109375" style="68" customWidth="1"/>
    <col min="15111" max="15111" width="26.140625" style="68" customWidth="1"/>
    <col min="15112" max="15114" width="0" style="68" hidden="1" customWidth="1"/>
    <col min="15115" max="15115" width="14.7109375" style="68" customWidth="1"/>
    <col min="15116" max="15116" width="12.5703125" style="68" customWidth="1"/>
    <col min="15117" max="15117" width="14.28515625" style="68" customWidth="1"/>
    <col min="15118" max="15118" width="20" style="68" customWidth="1"/>
    <col min="15119" max="15360" width="9.140625" style="68"/>
    <col min="15361" max="15361" width="7" style="68" customWidth="1"/>
    <col min="15362" max="15362" width="38.7109375" style="68" customWidth="1"/>
    <col min="15363" max="15363" width="17.5703125" style="68" customWidth="1"/>
    <col min="15364" max="15364" width="0" style="68" hidden="1" customWidth="1"/>
    <col min="15365" max="15365" width="21.85546875" style="68" customWidth="1"/>
    <col min="15366" max="15366" width="10.7109375" style="68" customWidth="1"/>
    <col min="15367" max="15367" width="26.140625" style="68" customWidth="1"/>
    <col min="15368" max="15370" width="0" style="68" hidden="1" customWidth="1"/>
    <col min="15371" max="15371" width="14.7109375" style="68" customWidth="1"/>
    <col min="15372" max="15372" width="12.5703125" style="68" customWidth="1"/>
    <col min="15373" max="15373" width="14.28515625" style="68" customWidth="1"/>
    <col min="15374" max="15374" width="20" style="68" customWidth="1"/>
    <col min="15375" max="15616" width="9.140625" style="68"/>
    <col min="15617" max="15617" width="7" style="68" customWidth="1"/>
    <col min="15618" max="15618" width="38.7109375" style="68" customWidth="1"/>
    <col min="15619" max="15619" width="17.5703125" style="68" customWidth="1"/>
    <col min="15620" max="15620" width="0" style="68" hidden="1" customWidth="1"/>
    <col min="15621" max="15621" width="21.85546875" style="68" customWidth="1"/>
    <col min="15622" max="15622" width="10.7109375" style="68" customWidth="1"/>
    <col min="15623" max="15623" width="26.140625" style="68" customWidth="1"/>
    <col min="15624" max="15626" width="0" style="68" hidden="1" customWidth="1"/>
    <col min="15627" max="15627" width="14.7109375" style="68" customWidth="1"/>
    <col min="15628" max="15628" width="12.5703125" style="68" customWidth="1"/>
    <col min="15629" max="15629" width="14.28515625" style="68" customWidth="1"/>
    <col min="15630" max="15630" width="20" style="68" customWidth="1"/>
    <col min="15631" max="15872" width="9.140625" style="68"/>
    <col min="15873" max="15873" width="7" style="68" customWidth="1"/>
    <col min="15874" max="15874" width="38.7109375" style="68" customWidth="1"/>
    <col min="15875" max="15875" width="17.5703125" style="68" customWidth="1"/>
    <col min="15876" max="15876" width="0" style="68" hidden="1" customWidth="1"/>
    <col min="15877" max="15877" width="21.85546875" style="68" customWidth="1"/>
    <col min="15878" max="15878" width="10.7109375" style="68" customWidth="1"/>
    <col min="15879" max="15879" width="26.140625" style="68" customWidth="1"/>
    <col min="15880" max="15882" width="0" style="68" hidden="1" customWidth="1"/>
    <col min="15883" max="15883" width="14.7109375" style="68" customWidth="1"/>
    <col min="15884" max="15884" width="12.5703125" style="68" customWidth="1"/>
    <col min="15885" max="15885" width="14.28515625" style="68" customWidth="1"/>
    <col min="15886" max="15886" width="20" style="68" customWidth="1"/>
    <col min="15887" max="16128" width="9.140625" style="68"/>
    <col min="16129" max="16129" width="7" style="68" customWidth="1"/>
    <col min="16130" max="16130" width="38.7109375" style="68" customWidth="1"/>
    <col min="16131" max="16131" width="17.5703125" style="68" customWidth="1"/>
    <col min="16132" max="16132" width="0" style="68" hidden="1" customWidth="1"/>
    <col min="16133" max="16133" width="21.85546875" style="68" customWidth="1"/>
    <col min="16134" max="16134" width="10.7109375" style="68" customWidth="1"/>
    <col min="16135" max="16135" width="26.140625" style="68" customWidth="1"/>
    <col min="16136" max="16138" width="0" style="68" hidden="1" customWidth="1"/>
    <col min="16139" max="16139" width="14.7109375" style="68" customWidth="1"/>
    <col min="16140" max="16140" width="12.5703125" style="68" customWidth="1"/>
    <col min="16141" max="16141" width="14.28515625" style="68" customWidth="1"/>
    <col min="16142" max="16142" width="20" style="68" customWidth="1"/>
    <col min="16143" max="16384" width="9.140625" style="68"/>
  </cols>
  <sheetData>
    <row r="1" spans="1:14" x14ac:dyDescent="0.25">
      <c r="A1" s="613"/>
      <c r="B1" s="287"/>
      <c r="C1" s="287"/>
      <c r="D1" s="614"/>
      <c r="E1" s="615"/>
      <c r="F1" s="287"/>
      <c r="G1" s="287"/>
      <c r="K1" s="286"/>
      <c r="L1" s="286"/>
      <c r="M1" s="286"/>
    </row>
    <row r="2" spans="1:14" ht="18.75" x14ac:dyDescent="0.25">
      <c r="A2" s="288" t="s">
        <v>920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4" ht="18.75" x14ac:dyDescent="0.25">
      <c r="A3" s="290" t="s">
        <v>921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50.25" customHeight="1" x14ac:dyDescent="0.25">
      <c r="A4" s="617" t="s">
        <v>491</v>
      </c>
      <c r="B4" s="617" t="s">
        <v>442</v>
      </c>
      <c r="C4" s="617" t="s">
        <v>30</v>
      </c>
      <c r="D4" s="617" t="s">
        <v>1</v>
      </c>
      <c r="E4" s="617" t="s">
        <v>443</v>
      </c>
      <c r="F4" s="617" t="s">
        <v>107</v>
      </c>
      <c r="G4" s="617"/>
      <c r="H4" s="618"/>
      <c r="I4" s="618"/>
      <c r="J4" s="618"/>
      <c r="K4" s="617" t="s">
        <v>494</v>
      </c>
      <c r="L4" s="617"/>
      <c r="M4" s="617"/>
      <c r="N4" s="617" t="s">
        <v>24</v>
      </c>
    </row>
    <row r="5" spans="1:14" x14ac:dyDescent="0.25">
      <c r="A5" s="617"/>
      <c r="B5" s="617"/>
      <c r="C5" s="617"/>
      <c r="D5" s="617"/>
      <c r="E5" s="617"/>
      <c r="F5" s="617" t="s">
        <v>109</v>
      </c>
      <c r="G5" s="617" t="s">
        <v>110</v>
      </c>
      <c r="H5" s="619" t="s">
        <v>8</v>
      </c>
      <c r="I5" s="619"/>
      <c r="J5" s="619"/>
      <c r="K5" s="617"/>
      <c r="L5" s="617"/>
      <c r="M5" s="617"/>
      <c r="N5" s="620"/>
    </row>
    <row r="6" spans="1:14" ht="36" x14ac:dyDescent="0.25">
      <c r="A6" s="617"/>
      <c r="B6" s="617"/>
      <c r="C6" s="617"/>
      <c r="D6" s="617"/>
      <c r="E6" s="617"/>
      <c r="F6" s="617"/>
      <c r="G6" s="617"/>
      <c r="H6" s="621" t="s">
        <v>9</v>
      </c>
      <c r="I6" s="621" t="s">
        <v>10</v>
      </c>
      <c r="J6" s="621" t="s">
        <v>11</v>
      </c>
      <c r="K6" s="622" t="s">
        <v>111</v>
      </c>
      <c r="L6" s="622" t="s">
        <v>38</v>
      </c>
      <c r="M6" s="622" t="s">
        <v>36</v>
      </c>
      <c r="N6" s="620"/>
    </row>
    <row r="7" spans="1:14" x14ac:dyDescent="0.25">
      <c r="A7" s="296">
        <v>1</v>
      </c>
      <c r="B7" s="296">
        <v>2</v>
      </c>
      <c r="C7" s="296">
        <v>3</v>
      </c>
      <c r="D7" s="623">
        <v>4</v>
      </c>
      <c r="E7" s="310">
        <v>4</v>
      </c>
      <c r="F7" s="310">
        <v>5</v>
      </c>
      <c r="G7" s="296">
        <v>6</v>
      </c>
      <c r="H7" s="621">
        <v>8</v>
      </c>
      <c r="I7" s="621">
        <v>9</v>
      </c>
      <c r="J7" s="621">
        <v>10</v>
      </c>
      <c r="K7" s="336">
        <v>7</v>
      </c>
      <c r="L7" s="296">
        <v>8</v>
      </c>
      <c r="M7" s="296">
        <v>9</v>
      </c>
      <c r="N7" s="296">
        <v>10</v>
      </c>
    </row>
    <row r="8" spans="1:14" ht="33" customHeight="1" x14ac:dyDescent="0.3">
      <c r="A8" s="624" t="s">
        <v>922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</row>
    <row r="9" spans="1:14" ht="52.5" customHeight="1" x14ac:dyDescent="0.25">
      <c r="A9" s="626" t="s">
        <v>39</v>
      </c>
      <c r="B9" s="627" t="s">
        <v>923</v>
      </c>
      <c r="C9" s="628" t="s">
        <v>924</v>
      </c>
      <c r="D9" s="629" t="s">
        <v>925</v>
      </c>
      <c r="E9" s="626" t="s">
        <v>12</v>
      </c>
      <c r="F9" s="626" t="s">
        <v>12</v>
      </c>
      <c r="G9" s="626" t="s">
        <v>12</v>
      </c>
      <c r="H9" s="630">
        <v>0</v>
      </c>
      <c r="I9" s="630">
        <v>0</v>
      </c>
      <c r="J9" s="631">
        <v>3720</v>
      </c>
      <c r="K9" s="626" t="s">
        <v>926</v>
      </c>
      <c r="L9" s="632">
        <f>L10+L12+L14</f>
        <v>3780</v>
      </c>
      <c r="M9" s="632">
        <f>M10+M12+M14</f>
        <v>3322.752</v>
      </c>
      <c r="N9" s="626" t="s">
        <v>12</v>
      </c>
    </row>
    <row r="10" spans="1:14" ht="46.5" customHeight="1" x14ac:dyDescent="0.25">
      <c r="A10" s="626" t="s">
        <v>450</v>
      </c>
      <c r="B10" s="633" t="s">
        <v>927</v>
      </c>
      <c r="C10" s="626" t="s">
        <v>924</v>
      </c>
      <c r="D10" s="629"/>
      <c r="E10" s="626" t="s">
        <v>12</v>
      </c>
      <c r="F10" s="626" t="s">
        <v>12</v>
      </c>
      <c r="G10" s="626" t="s">
        <v>12</v>
      </c>
      <c r="H10" s="634">
        <v>0</v>
      </c>
      <c r="I10" s="634">
        <v>0</v>
      </c>
      <c r="J10" s="634">
        <v>3660</v>
      </c>
      <c r="K10" s="626" t="s">
        <v>926</v>
      </c>
      <c r="L10" s="635">
        <v>3660</v>
      </c>
      <c r="M10" s="635">
        <v>3202.752</v>
      </c>
      <c r="N10" s="626" t="s">
        <v>12</v>
      </c>
    </row>
    <row r="11" spans="1:14" s="611" customFormat="1" ht="81" customHeight="1" x14ac:dyDescent="0.25">
      <c r="A11" s="626"/>
      <c r="B11" s="636" t="s">
        <v>928</v>
      </c>
      <c r="C11" s="626" t="s">
        <v>924</v>
      </c>
      <c r="D11" s="629" t="s">
        <v>925</v>
      </c>
      <c r="E11" s="637" t="s">
        <v>124</v>
      </c>
      <c r="F11" s="626" t="s">
        <v>929</v>
      </c>
      <c r="G11" s="638" t="s">
        <v>930</v>
      </c>
      <c r="H11" s="639" t="s">
        <v>13</v>
      </c>
      <c r="I11" s="639" t="s">
        <v>12</v>
      </c>
      <c r="J11" s="639" t="s">
        <v>12</v>
      </c>
      <c r="K11" s="626" t="s">
        <v>12</v>
      </c>
      <c r="L11" s="626" t="s">
        <v>12</v>
      </c>
      <c r="M11" s="626" t="s">
        <v>12</v>
      </c>
      <c r="N11" s="626"/>
    </row>
    <row r="12" spans="1:14" s="611" customFormat="1" ht="41.25" customHeight="1" x14ac:dyDescent="0.25">
      <c r="A12" s="626" t="s">
        <v>931</v>
      </c>
      <c r="B12" s="633" t="s">
        <v>932</v>
      </c>
      <c r="C12" s="626" t="s">
        <v>924</v>
      </c>
      <c r="D12" s="629"/>
      <c r="E12" s="626" t="s">
        <v>12</v>
      </c>
      <c r="F12" s="626" t="s">
        <v>12</v>
      </c>
      <c r="G12" s="626" t="s">
        <v>12</v>
      </c>
      <c r="H12" s="634">
        <v>0</v>
      </c>
      <c r="I12" s="634">
        <v>0</v>
      </c>
      <c r="J12" s="634">
        <v>60</v>
      </c>
      <c r="K12" s="626" t="s">
        <v>926</v>
      </c>
      <c r="L12" s="635">
        <v>120</v>
      </c>
      <c r="M12" s="635">
        <v>120</v>
      </c>
      <c r="N12" s="626" t="s">
        <v>12</v>
      </c>
    </row>
    <row r="13" spans="1:14" s="611" customFormat="1" ht="69" customHeight="1" x14ac:dyDescent="0.25">
      <c r="A13" s="626"/>
      <c r="B13" s="636" t="s">
        <v>933</v>
      </c>
      <c r="C13" s="626" t="s">
        <v>924</v>
      </c>
      <c r="D13" s="629" t="s">
        <v>925</v>
      </c>
      <c r="E13" s="637" t="s">
        <v>124</v>
      </c>
      <c r="F13" s="626" t="s">
        <v>929</v>
      </c>
      <c r="G13" s="638" t="s">
        <v>934</v>
      </c>
      <c r="H13" s="639" t="s">
        <v>13</v>
      </c>
      <c r="I13" s="639" t="s">
        <v>12</v>
      </c>
      <c r="J13" s="639" t="s">
        <v>12</v>
      </c>
      <c r="K13" s="626" t="s">
        <v>12</v>
      </c>
      <c r="L13" s="626" t="s">
        <v>12</v>
      </c>
      <c r="M13" s="626" t="s">
        <v>12</v>
      </c>
      <c r="N13" s="626"/>
    </row>
    <row r="14" spans="1:14" s="611" customFormat="1" ht="87" customHeight="1" x14ac:dyDescent="0.25">
      <c r="A14" s="626" t="s">
        <v>935</v>
      </c>
      <c r="B14" s="636" t="s">
        <v>936</v>
      </c>
      <c r="C14" s="626" t="s">
        <v>924</v>
      </c>
      <c r="D14" s="629"/>
      <c r="E14" s="626" t="s">
        <v>12</v>
      </c>
      <c r="F14" s="626" t="s">
        <v>12</v>
      </c>
      <c r="G14" s="626" t="s">
        <v>12</v>
      </c>
      <c r="H14" s="634">
        <v>0</v>
      </c>
      <c r="I14" s="634">
        <v>0</v>
      </c>
      <c r="J14" s="634">
        <v>0</v>
      </c>
      <c r="K14" s="626" t="s">
        <v>926</v>
      </c>
      <c r="L14" s="635">
        <v>0</v>
      </c>
      <c r="M14" s="635">
        <v>0</v>
      </c>
      <c r="N14" s="626" t="s">
        <v>12</v>
      </c>
    </row>
    <row r="15" spans="1:14" s="611" customFormat="1" ht="51.75" customHeight="1" x14ac:dyDescent="0.25">
      <c r="A15" s="626"/>
      <c r="B15" s="636" t="s">
        <v>937</v>
      </c>
      <c r="C15" s="626" t="s">
        <v>924</v>
      </c>
      <c r="D15" s="629" t="s">
        <v>925</v>
      </c>
      <c r="E15" s="637" t="s">
        <v>68</v>
      </c>
      <c r="F15" s="626" t="s">
        <v>929</v>
      </c>
      <c r="G15" s="626" t="s">
        <v>938</v>
      </c>
      <c r="H15" s="639" t="s">
        <v>13</v>
      </c>
      <c r="I15" s="639" t="s">
        <v>12</v>
      </c>
      <c r="J15" s="639" t="s">
        <v>12</v>
      </c>
      <c r="K15" s="626" t="s">
        <v>12</v>
      </c>
      <c r="L15" s="626" t="s">
        <v>12</v>
      </c>
      <c r="M15" s="626" t="s">
        <v>12</v>
      </c>
      <c r="N15" s="626"/>
    </row>
    <row r="16" spans="1:14" ht="52.5" customHeight="1" x14ac:dyDescent="0.25">
      <c r="A16" s="626">
        <v>2</v>
      </c>
      <c r="B16" s="627" t="s">
        <v>939</v>
      </c>
      <c r="C16" s="628" t="s">
        <v>940</v>
      </c>
      <c r="D16" s="629"/>
      <c r="E16" s="626" t="s">
        <v>12</v>
      </c>
      <c r="F16" s="626" t="s">
        <v>12</v>
      </c>
      <c r="G16" s="626" t="s">
        <v>12</v>
      </c>
      <c r="H16" s="630">
        <v>0</v>
      </c>
      <c r="I16" s="630">
        <v>0</v>
      </c>
      <c r="J16" s="631">
        <v>975.7</v>
      </c>
      <c r="K16" s="626" t="s">
        <v>926</v>
      </c>
      <c r="L16" s="632">
        <f>L17+L19+L21+L23</f>
        <v>975.7</v>
      </c>
      <c r="M16" s="632">
        <f>M17+M19+M21+M23</f>
        <v>630.66349000000002</v>
      </c>
      <c r="N16" s="626" t="s">
        <v>12</v>
      </c>
    </row>
    <row r="17" spans="1:14" s="365" customFormat="1" ht="44.25" customHeight="1" x14ac:dyDescent="0.25">
      <c r="A17" s="626" t="s">
        <v>458</v>
      </c>
      <c r="B17" s="633" t="s">
        <v>941</v>
      </c>
      <c r="C17" s="626" t="s">
        <v>942</v>
      </c>
      <c r="D17" s="629"/>
      <c r="E17" s="626" t="s">
        <v>12</v>
      </c>
      <c r="F17" s="626" t="s">
        <v>12</v>
      </c>
      <c r="G17" s="626" t="s">
        <v>12</v>
      </c>
      <c r="H17" s="640">
        <v>0</v>
      </c>
      <c r="I17" s="640">
        <v>0</v>
      </c>
      <c r="J17" s="640">
        <v>474.2</v>
      </c>
      <c r="K17" s="626" t="s">
        <v>926</v>
      </c>
      <c r="L17" s="635">
        <v>474.2</v>
      </c>
      <c r="M17" s="635">
        <v>332.51927000000001</v>
      </c>
      <c r="N17" s="626"/>
    </row>
    <row r="18" spans="1:14" s="611" customFormat="1" ht="49.5" customHeight="1" x14ac:dyDescent="0.25">
      <c r="A18" s="626"/>
      <c r="B18" s="636" t="s">
        <v>943</v>
      </c>
      <c r="C18" s="626" t="s">
        <v>942</v>
      </c>
      <c r="D18" s="629" t="s">
        <v>944</v>
      </c>
      <c r="E18" s="637" t="s">
        <v>100</v>
      </c>
      <c r="F18" s="626" t="s">
        <v>929</v>
      </c>
      <c r="G18" s="641" t="s">
        <v>945</v>
      </c>
      <c r="H18" s="642" t="s">
        <v>13</v>
      </c>
      <c r="I18" s="642" t="s">
        <v>12</v>
      </c>
      <c r="J18" s="642" t="s">
        <v>12</v>
      </c>
      <c r="K18" s="626" t="s">
        <v>12</v>
      </c>
      <c r="L18" s="626" t="s">
        <v>12</v>
      </c>
      <c r="M18" s="626" t="s">
        <v>12</v>
      </c>
      <c r="N18" s="626"/>
    </row>
    <row r="19" spans="1:14" s="611" customFormat="1" ht="49.5" customHeight="1" x14ac:dyDescent="0.25">
      <c r="A19" s="626" t="s">
        <v>15</v>
      </c>
      <c r="B19" s="633" t="s">
        <v>946</v>
      </c>
      <c r="C19" s="626" t="s">
        <v>947</v>
      </c>
      <c r="D19" s="629"/>
      <c r="E19" s="626" t="s">
        <v>12</v>
      </c>
      <c r="F19" s="626" t="s">
        <v>12</v>
      </c>
      <c r="G19" s="626" t="s">
        <v>12</v>
      </c>
      <c r="H19" s="640">
        <v>0</v>
      </c>
      <c r="I19" s="640">
        <v>0</v>
      </c>
      <c r="J19" s="640">
        <v>64.2</v>
      </c>
      <c r="K19" s="626" t="s">
        <v>926</v>
      </c>
      <c r="L19" s="635">
        <v>64.2</v>
      </c>
      <c r="M19" s="635">
        <v>34.959780000000002</v>
      </c>
      <c r="N19" s="626" t="s">
        <v>12</v>
      </c>
    </row>
    <row r="20" spans="1:14" s="645" customFormat="1" ht="65.25" customHeight="1" x14ac:dyDescent="0.25">
      <c r="A20" s="643"/>
      <c r="B20" s="644" t="s">
        <v>948</v>
      </c>
      <c r="C20" s="626" t="s">
        <v>947</v>
      </c>
      <c r="D20" s="629" t="s">
        <v>949</v>
      </c>
      <c r="E20" s="637" t="s">
        <v>100</v>
      </c>
      <c r="F20" s="626" t="s">
        <v>929</v>
      </c>
      <c r="G20" s="641" t="s">
        <v>950</v>
      </c>
      <c r="H20" s="642" t="s">
        <v>13</v>
      </c>
      <c r="I20" s="642" t="s">
        <v>12</v>
      </c>
      <c r="J20" s="642" t="s">
        <v>12</v>
      </c>
      <c r="K20" s="626" t="s">
        <v>12</v>
      </c>
      <c r="L20" s="626" t="s">
        <v>12</v>
      </c>
      <c r="M20" s="626" t="s">
        <v>12</v>
      </c>
      <c r="N20" s="626"/>
    </row>
    <row r="21" spans="1:14" s="645" customFormat="1" ht="63.75" customHeight="1" x14ac:dyDescent="0.25">
      <c r="A21" s="643" t="s">
        <v>951</v>
      </c>
      <c r="B21" s="646" t="s">
        <v>952</v>
      </c>
      <c r="C21" s="626" t="s">
        <v>924</v>
      </c>
      <c r="D21" s="629"/>
      <c r="E21" s="626" t="s">
        <v>12</v>
      </c>
      <c r="F21" s="626" t="s">
        <v>12</v>
      </c>
      <c r="G21" s="626" t="s">
        <v>12</v>
      </c>
      <c r="H21" s="640">
        <v>0</v>
      </c>
      <c r="I21" s="640">
        <v>0</v>
      </c>
      <c r="J21" s="640">
        <v>422.8</v>
      </c>
      <c r="K21" s="626" t="s">
        <v>926</v>
      </c>
      <c r="L21" s="635">
        <v>422.8</v>
      </c>
      <c r="M21" s="647">
        <v>249.53327999999999</v>
      </c>
      <c r="N21" s="626" t="s">
        <v>12</v>
      </c>
    </row>
    <row r="22" spans="1:14" s="611" customFormat="1" ht="77.25" customHeight="1" x14ac:dyDescent="0.25">
      <c r="A22" s="626"/>
      <c r="B22" s="636" t="s">
        <v>953</v>
      </c>
      <c r="C22" s="626" t="s">
        <v>924</v>
      </c>
      <c r="D22" s="629" t="s">
        <v>925</v>
      </c>
      <c r="E22" s="637" t="s">
        <v>100</v>
      </c>
      <c r="F22" s="626" t="s">
        <v>929</v>
      </c>
      <c r="G22" s="641" t="s">
        <v>954</v>
      </c>
      <c r="H22" s="642" t="s">
        <v>13</v>
      </c>
      <c r="I22" s="642" t="s">
        <v>12</v>
      </c>
      <c r="J22" s="642" t="s">
        <v>12</v>
      </c>
      <c r="K22" s="626" t="s">
        <v>12</v>
      </c>
      <c r="L22" s="626" t="s">
        <v>12</v>
      </c>
      <c r="M22" s="626" t="s">
        <v>12</v>
      </c>
      <c r="N22" s="626"/>
    </row>
    <row r="23" spans="1:14" s="611" customFormat="1" ht="57.75" customHeight="1" x14ac:dyDescent="0.25">
      <c r="A23" s="626" t="s">
        <v>955</v>
      </c>
      <c r="B23" s="633" t="s">
        <v>956</v>
      </c>
      <c r="C23" s="626" t="s">
        <v>924</v>
      </c>
      <c r="D23" s="629"/>
      <c r="E23" s="626" t="s">
        <v>12</v>
      </c>
      <c r="F23" s="626" t="s">
        <v>12</v>
      </c>
      <c r="G23" s="626" t="s">
        <v>12</v>
      </c>
      <c r="H23" s="640">
        <v>0</v>
      </c>
      <c r="I23" s="640">
        <v>0</v>
      </c>
      <c r="J23" s="640">
        <v>14.5</v>
      </c>
      <c r="K23" s="626" t="s">
        <v>926</v>
      </c>
      <c r="L23" s="635">
        <v>14.5</v>
      </c>
      <c r="M23" s="647">
        <v>13.651160000000001</v>
      </c>
      <c r="N23" s="626" t="s">
        <v>12</v>
      </c>
    </row>
    <row r="24" spans="1:14" s="611" customFormat="1" ht="51.75" customHeight="1" x14ac:dyDescent="0.25">
      <c r="A24" s="626"/>
      <c r="B24" s="636" t="s">
        <v>957</v>
      </c>
      <c r="C24" s="626" t="s">
        <v>924</v>
      </c>
      <c r="D24" s="629" t="s">
        <v>925</v>
      </c>
      <c r="E24" s="637" t="s">
        <v>78</v>
      </c>
      <c r="F24" s="626" t="s">
        <v>929</v>
      </c>
      <c r="G24" s="641" t="s">
        <v>958</v>
      </c>
      <c r="H24" s="642" t="s">
        <v>13</v>
      </c>
      <c r="I24" s="642" t="s">
        <v>12</v>
      </c>
      <c r="J24" s="642" t="s">
        <v>12</v>
      </c>
      <c r="K24" s="626" t="s">
        <v>12</v>
      </c>
      <c r="L24" s="626" t="s">
        <v>12</v>
      </c>
      <c r="M24" s="626" t="s">
        <v>12</v>
      </c>
      <c r="N24" s="626"/>
    </row>
    <row r="25" spans="1:14" ht="54.75" customHeight="1" x14ac:dyDescent="0.25">
      <c r="A25" s="626">
        <v>3</v>
      </c>
      <c r="B25" s="627" t="s">
        <v>959</v>
      </c>
      <c r="C25" s="628" t="s">
        <v>924</v>
      </c>
      <c r="D25" s="629" t="s">
        <v>925</v>
      </c>
      <c r="E25" s="626" t="s">
        <v>12</v>
      </c>
      <c r="F25" s="626" t="s">
        <v>12</v>
      </c>
      <c r="G25" s="626" t="s">
        <v>12</v>
      </c>
      <c r="H25" s="630">
        <v>0</v>
      </c>
      <c r="I25" s="630">
        <v>0</v>
      </c>
      <c r="J25" s="630">
        <v>0</v>
      </c>
      <c r="K25" s="626" t="s">
        <v>926</v>
      </c>
      <c r="L25" s="632">
        <v>0</v>
      </c>
      <c r="M25" s="632">
        <v>0</v>
      </c>
      <c r="N25" s="626" t="s">
        <v>12</v>
      </c>
    </row>
    <row r="26" spans="1:14" ht="74.25" customHeight="1" x14ac:dyDescent="0.25">
      <c r="A26" s="648"/>
      <c r="B26" s="636" t="s">
        <v>960</v>
      </c>
      <c r="C26" s="626" t="s">
        <v>924</v>
      </c>
      <c r="D26" s="629" t="s">
        <v>12</v>
      </c>
      <c r="E26" s="637" t="s">
        <v>68</v>
      </c>
      <c r="F26" s="626" t="s">
        <v>929</v>
      </c>
      <c r="G26" s="626" t="s">
        <v>961</v>
      </c>
      <c r="H26" s="642" t="s">
        <v>13</v>
      </c>
      <c r="I26" s="642" t="s">
        <v>12</v>
      </c>
      <c r="J26" s="642" t="s">
        <v>12</v>
      </c>
      <c r="K26" s="626" t="s">
        <v>12</v>
      </c>
      <c r="L26" s="626" t="s">
        <v>12</v>
      </c>
      <c r="M26" s="626" t="s">
        <v>12</v>
      </c>
      <c r="N26" s="626"/>
    </row>
    <row r="27" spans="1:14" ht="68.25" customHeight="1" x14ac:dyDescent="0.25">
      <c r="A27" s="648"/>
      <c r="B27" s="636" t="s">
        <v>962</v>
      </c>
      <c r="C27" s="626" t="s">
        <v>924</v>
      </c>
      <c r="D27" s="629" t="s">
        <v>925</v>
      </c>
      <c r="E27" s="637" t="s">
        <v>100</v>
      </c>
      <c r="F27" s="626" t="s">
        <v>929</v>
      </c>
      <c r="G27" s="626" t="s">
        <v>963</v>
      </c>
      <c r="H27" s="642" t="s">
        <v>12</v>
      </c>
      <c r="I27" s="642" t="s">
        <v>12</v>
      </c>
      <c r="J27" s="642" t="s">
        <v>12</v>
      </c>
      <c r="K27" s="626" t="s">
        <v>12</v>
      </c>
      <c r="L27" s="626" t="s">
        <v>12</v>
      </c>
      <c r="M27" s="626" t="s">
        <v>12</v>
      </c>
      <c r="N27" s="626"/>
    </row>
    <row r="28" spans="1:14" ht="88.5" customHeight="1" x14ac:dyDescent="0.25">
      <c r="A28" s="648"/>
      <c r="B28" s="636" t="s">
        <v>964</v>
      </c>
      <c r="C28" s="626" t="s">
        <v>924</v>
      </c>
      <c r="D28" s="629" t="s">
        <v>925</v>
      </c>
      <c r="E28" s="637" t="s">
        <v>78</v>
      </c>
      <c r="F28" s="626" t="s">
        <v>929</v>
      </c>
      <c r="G28" s="641" t="s">
        <v>965</v>
      </c>
      <c r="H28" s="642" t="s">
        <v>12</v>
      </c>
      <c r="I28" s="642" t="s">
        <v>12</v>
      </c>
      <c r="J28" s="642" t="s">
        <v>12</v>
      </c>
      <c r="K28" s="626" t="s">
        <v>12</v>
      </c>
      <c r="L28" s="626" t="s">
        <v>12</v>
      </c>
      <c r="M28" s="626" t="s">
        <v>12</v>
      </c>
      <c r="N28" s="626"/>
    </row>
    <row r="29" spans="1:14" ht="51.75" customHeight="1" x14ac:dyDescent="0.25">
      <c r="A29" s="649">
        <v>4</v>
      </c>
      <c r="B29" s="627" t="s">
        <v>966</v>
      </c>
      <c r="C29" s="628" t="s">
        <v>924</v>
      </c>
      <c r="D29" s="629" t="s">
        <v>925</v>
      </c>
      <c r="E29" s="626" t="s">
        <v>12</v>
      </c>
      <c r="F29" s="626" t="s">
        <v>12</v>
      </c>
      <c r="G29" s="626" t="s">
        <v>12</v>
      </c>
      <c r="H29" s="630">
        <v>0</v>
      </c>
      <c r="I29" s="630">
        <v>0</v>
      </c>
      <c r="J29" s="630">
        <v>0</v>
      </c>
      <c r="K29" s="626" t="s">
        <v>926</v>
      </c>
      <c r="L29" s="632">
        <v>0</v>
      </c>
      <c r="M29" s="632">
        <v>0</v>
      </c>
      <c r="N29" s="626" t="s">
        <v>12</v>
      </c>
    </row>
    <row r="30" spans="1:14" ht="84" customHeight="1" x14ac:dyDescent="0.25">
      <c r="A30" s="648"/>
      <c r="B30" s="636" t="s">
        <v>967</v>
      </c>
      <c r="C30" s="626" t="s">
        <v>924</v>
      </c>
      <c r="D30" s="629" t="s">
        <v>925</v>
      </c>
      <c r="E30" s="637" t="s">
        <v>100</v>
      </c>
      <c r="F30" s="626" t="s">
        <v>929</v>
      </c>
      <c r="G30" s="626" t="s">
        <v>968</v>
      </c>
      <c r="H30" s="642" t="s">
        <v>13</v>
      </c>
      <c r="I30" s="642" t="s">
        <v>12</v>
      </c>
      <c r="J30" s="642" t="s">
        <v>12</v>
      </c>
      <c r="K30" s="626" t="s">
        <v>12</v>
      </c>
      <c r="L30" s="626" t="s">
        <v>12</v>
      </c>
      <c r="M30" s="626" t="s">
        <v>12</v>
      </c>
      <c r="N30" s="626"/>
    </row>
    <row r="31" spans="1:14" ht="71.25" customHeight="1" x14ac:dyDescent="0.25">
      <c r="A31" s="648"/>
      <c r="B31" s="636" t="s">
        <v>969</v>
      </c>
      <c r="C31" s="626" t="s">
        <v>924</v>
      </c>
      <c r="D31" s="629" t="s">
        <v>925</v>
      </c>
      <c r="E31" s="637" t="s">
        <v>68</v>
      </c>
      <c r="F31" s="626" t="s">
        <v>929</v>
      </c>
      <c r="G31" s="637" t="s">
        <v>970</v>
      </c>
      <c r="H31" s="642" t="s">
        <v>13</v>
      </c>
      <c r="I31" s="642" t="s">
        <v>12</v>
      </c>
      <c r="J31" s="642" t="s">
        <v>12</v>
      </c>
      <c r="K31" s="626" t="s">
        <v>12</v>
      </c>
      <c r="L31" s="626" t="s">
        <v>12</v>
      </c>
      <c r="M31" s="626" t="s">
        <v>12</v>
      </c>
      <c r="N31" s="626"/>
    </row>
    <row r="32" spans="1:14" ht="72" customHeight="1" x14ac:dyDescent="0.25">
      <c r="A32" s="650" t="s">
        <v>137</v>
      </c>
      <c r="B32" s="651" t="s">
        <v>971</v>
      </c>
      <c r="C32" s="652" t="s">
        <v>972</v>
      </c>
      <c r="D32" s="629" t="s">
        <v>973</v>
      </c>
      <c r="E32" s="653" t="s">
        <v>13</v>
      </c>
      <c r="F32" s="653" t="s">
        <v>13</v>
      </c>
      <c r="G32" s="654" t="s">
        <v>13</v>
      </c>
      <c r="H32" s="630">
        <v>5067.5730000000003</v>
      </c>
      <c r="I32" s="630">
        <f>6095.045+1970.722</f>
        <v>8065.7669999999998</v>
      </c>
      <c r="J32" s="630">
        <v>0</v>
      </c>
      <c r="K32" s="655" t="s">
        <v>974</v>
      </c>
      <c r="L32" s="656">
        <v>5067.5730000000003</v>
      </c>
      <c r="M32" s="656">
        <v>5067.5730000000003</v>
      </c>
      <c r="N32" s="626" t="s">
        <v>12</v>
      </c>
    </row>
    <row r="33" spans="1:14" ht="77.25" customHeight="1" x14ac:dyDescent="0.25">
      <c r="A33" s="650"/>
      <c r="B33" s="651"/>
      <c r="C33" s="657"/>
      <c r="D33" s="629"/>
      <c r="E33" s="658"/>
      <c r="F33" s="658"/>
      <c r="G33" s="659"/>
      <c r="H33" s="630"/>
      <c r="I33" s="630"/>
      <c r="J33" s="630"/>
      <c r="K33" s="660" t="s">
        <v>975</v>
      </c>
      <c r="L33" s="656">
        <v>8065.7669999999998</v>
      </c>
      <c r="M33" s="656">
        <v>8063.7987800000001</v>
      </c>
      <c r="N33" s="626" t="s">
        <v>12</v>
      </c>
    </row>
    <row r="34" spans="1:14" ht="90" customHeight="1" x14ac:dyDescent="0.25">
      <c r="A34" s="648"/>
      <c r="B34" s="636" t="s">
        <v>976</v>
      </c>
      <c r="C34" s="626" t="s">
        <v>972</v>
      </c>
      <c r="D34" s="629" t="s">
        <v>12</v>
      </c>
      <c r="E34" s="637" t="s">
        <v>124</v>
      </c>
      <c r="F34" s="626" t="s">
        <v>977</v>
      </c>
      <c r="G34" s="626" t="s">
        <v>978</v>
      </c>
      <c r="H34" s="642" t="s">
        <v>13</v>
      </c>
      <c r="I34" s="642" t="s">
        <v>12</v>
      </c>
      <c r="J34" s="642" t="s">
        <v>12</v>
      </c>
      <c r="K34" s="626" t="s">
        <v>12</v>
      </c>
      <c r="L34" s="626" t="s">
        <v>12</v>
      </c>
      <c r="M34" s="626" t="s">
        <v>12</v>
      </c>
      <c r="N34" s="626"/>
    </row>
    <row r="35" spans="1:14" ht="103.5" customHeight="1" x14ac:dyDescent="0.25">
      <c r="A35" s="648" t="s">
        <v>235</v>
      </c>
      <c r="B35" s="627" t="s">
        <v>979</v>
      </c>
      <c r="C35" s="628" t="s">
        <v>980</v>
      </c>
      <c r="D35" s="629" t="s">
        <v>981</v>
      </c>
      <c r="E35" s="626" t="s">
        <v>12</v>
      </c>
      <c r="F35" s="626" t="s">
        <v>12</v>
      </c>
      <c r="G35" s="626" t="s">
        <v>12</v>
      </c>
      <c r="H35" s="630">
        <v>0</v>
      </c>
      <c r="I35" s="630">
        <v>79</v>
      </c>
      <c r="J35" s="630">
        <v>0</v>
      </c>
      <c r="K35" s="660" t="s">
        <v>975</v>
      </c>
      <c r="L35" s="656">
        <v>79</v>
      </c>
      <c r="M35" s="656">
        <v>59.25</v>
      </c>
      <c r="N35" s="626" t="s">
        <v>12</v>
      </c>
    </row>
    <row r="36" spans="1:14" ht="67.5" customHeight="1" x14ac:dyDescent="0.25">
      <c r="A36" s="648"/>
      <c r="B36" s="636" t="s">
        <v>982</v>
      </c>
      <c r="C36" s="626" t="s">
        <v>983</v>
      </c>
      <c r="D36" s="629" t="s">
        <v>12</v>
      </c>
      <c r="E36" s="637" t="s">
        <v>100</v>
      </c>
      <c r="F36" s="626" t="s">
        <v>929</v>
      </c>
      <c r="G36" s="637" t="s">
        <v>984</v>
      </c>
      <c r="H36" s="642" t="s">
        <v>13</v>
      </c>
      <c r="I36" s="642" t="s">
        <v>12</v>
      </c>
      <c r="J36" s="642" t="s">
        <v>12</v>
      </c>
      <c r="K36" s="626" t="s">
        <v>12</v>
      </c>
      <c r="L36" s="626" t="s">
        <v>12</v>
      </c>
      <c r="M36" s="626" t="s">
        <v>12</v>
      </c>
      <c r="N36" s="626"/>
    </row>
    <row r="37" spans="1:14" ht="126.75" customHeight="1" x14ac:dyDescent="0.25">
      <c r="A37" s="648"/>
      <c r="B37" s="636" t="s">
        <v>985</v>
      </c>
      <c r="C37" s="626" t="s">
        <v>983</v>
      </c>
      <c r="D37" s="629" t="s">
        <v>12</v>
      </c>
      <c r="E37" s="637" t="s">
        <v>100</v>
      </c>
      <c r="F37" s="626" t="s">
        <v>929</v>
      </c>
      <c r="G37" s="637" t="s">
        <v>986</v>
      </c>
      <c r="H37" s="642" t="s">
        <v>13</v>
      </c>
      <c r="I37" s="642" t="s">
        <v>12</v>
      </c>
      <c r="J37" s="642" t="s">
        <v>12</v>
      </c>
      <c r="K37" s="626" t="s">
        <v>12</v>
      </c>
      <c r="L37" s="626" t="s">
        <v>12</v>
      </c>
      <c r="M37" s="626" t="s">
        <v>12</v>
      </c>
      <c r="N37" s="626"/>
    </row>
    <row r="38" spans="1:14" ht="78.75" customHeight="1" x14ac:dyDescent="0.25">
      <c r="A38" s="648" t="s">
        <v>240</v>
      </c>
      <c r="B38" s="661" t="s">
        <v>987</v>
      </c>
      <c r="C38" s="628" t="s">
        <v>972</v>
      </c>
      <c r="D38" s="629" t="s">
        <v>973</v>
      </c>
      <c r="E38" s="626" t="s">
        <v>12</v>
      </c>
      <c r="F38" s="626" t="s">
        <v>12</v>
      </c>
      <c r="G38" s="626" t="s">
        <v>12</v>
      </c>
      <c r="H38" s="630">
        <v>1368.972</v>
      </c>
      <c r="I38" s="630">
        <v>0</v>
      </c>
      <c r="J38" s="630">
        <v>0</v>
      </c>
      <c r="K38" s="655" t="s">
        <v>974</v>
      </c>
      <c r="L38" s="656">
        <v>0</v>
      </c>
      <c r="M38" s="656">
        <v>0</v>
      </c>
      <c r="N38" s="626" t="s">
        <v>12</v>
      </c>
    </row>
    <row r="39" spans="1:14" ht="121.5" customHeight="1" x14ac:dyDescent="0.25">
      <c r="A39" s="648"/>
      <c r="B39" s="636" t="s">
        <v>988</v>
      </c>
      <c r="C39" s="626" t="s">
        <v>972</v>
      </c>
      <c r="D39" s="629" t="s">
        <v>12</v>
      </c>
      <c r="E39" s="637" t="s">
        <v>263</v>
      </c>
      <c r="F39" s="641" t="s">
        <v>989</v>
      </c>
      <c r="G39" s="641" t="s">
        <v>990</v>
      </c>
      <c r="H39" s="642" t="s">
        <v>13</v>
      </c>
      <c r="I39" s="642" t="s">
        <v>12</v>
      </c>
      <c r="J39" s="642" t="s">
        <v>12</v>
      </c>
      <c r="K39" s="626" t="s">
        <v>12</v>
      </c>
      <c r="L39" s="626" t="s">
        <v>12</v>
      </c>
      <c r="M39" s="626" t="s">
        <v>12</v>
      </c>
      <c r="N39" s="626"/>
    </row>
    <row r="40" spans="1:14" ht="120" customHeight="1" x14ac:dyDescent="0.25">
      <c r="A40" s="648" t="s">
        <v>253</v>
      </c>
      <c r="B40" s="627" t="s">
        <v>991</v>
      </c>
      <c r="C40" s="626" t="s">
        <v>980</v>
      </c>
      <c r="D40" s="629" t="s">
        <v>992</v>
      </c>
      <c r="E40" s="626" t="s">
        <v>12</v>
      </c>
      <c r="F40" s="626" t="s">
        <v>12</v>
      </c>
      <c r="G40" s="626" t="s">
        <v>12</v>
      </c>
      <c r="H40" s="662">
        <v>0</v>
      </c>
      <c r="I40" s="662">
        <v>26.3</v>
      </c>
      <c r="J40" s="662">
        <v>0</v>
      </c>
      <c r="K40" s="660" t="s">
        <v>975</v>
      </c>
      <c r="L40" s="656">
        <v>26.3</v>
      </c>
      <c r="M40" s="656">
        <v>26.3</v>
      </c>
      <c r="N40" s="626" t="s">
        <v>12</v>
      </c>
    </row>
    <row r="41" spans="1:14" ht="83.25" customHeight="1" x14ac:dyDescent="0.25">
      <c r="A41" s="648"/>
      <c r="B41" s="636" t="s">
        <v>993</v>
      </c>
      <c r="C41" s="626" t="s">
        <v>983</v>
      </c>
      <c r="D41" s="629" t="s">
        <v>12</v>
      </c>
      <c r="E41" s="626" t="s">
        <v>124</v>
      </c>
      <c r="F41" s="626" t="s">
        <v>929</v>
      </c>
      <c r="G41" s="641" t="s">
        <v>994</v>
      </c>
      <c r="H41" s="642" t="s">
        <v>13</v>
      </c>
      <c r="I41" s="642" t="s">
        <v>12</v>
      </c>
      <c r="J41" s="642" t="s">
        <v>12</v>
      </c>
      <c r="K41" s="626" t="s">
        <v>12</v>
      </c>
      <c r="L41" s="626" t="s">
        <v>12</v>
      </c>
      <c r="M41" s="626" t="s">
        <v>12</v>
      </c>
      <c r="N41" s="626"/>
    </row>
    <row r="42" spans="1:14" ht="138.75" customHeight="1" x14ac:dyDescent="0.25">
      <c r="A42" s="648" t="s">
        <v>257</v>
      </c>
      <c r="B42" s="661" t="s">
        <v>995</v>
      </c>
      <c r="C42" s="626" t="s">
        <v>947</v>
      </c>
      <c r="D42" s="629" t="s">
        <v>996</v>
      </c>
      <c r="E42" s="626" t="s">
        <v>12</v>
      </c>
      <c r="F42" s="626" t="s">
        <v>12</v>
      </c>
      <c r="G42" s="626" t="s">
        <v>12</v>
      </c>
      <c r="H42" s="630">
        <v>0</v>
      </c>
      <c r="I42" s="630">
        <v>5500</v>
      </c>
      <c r="J42" s="630">
        <v>0</v>
      </c>
      <c r="K42" s="660" t="s">
        <v>975</v>
      </c>
      <c r="L42" s="656">
        <v>5500</v>
      </c>
      <c r="M42" s="656">
        <v>3784.11</v>
      </c>
      <c r="N42" s="626" t="s">
        <v>12</v>
      </c>
    </row>
    <row r="43" spans="1:14" s="164" customFormat="1" ht="66.75" customHeight="1" x14ac:dyDescent="0.25">
      <c r="A43" s="663"/>
      <c r="B43" s="644" t="s">
        <v>997</v>
      </c>
      <c r="C43" s="643" t="s">
        <v>947</v>
      </c>
      <c r="D43" s="629" t="s">
        <v>12</v>
      </c>
      <c r="E43" s="637" t="s">
        <v>100</v>
      </c>
      <c r="F43" s="626" t="s">
        <v>929</v>
      </c>
      <c r="G43" s="641" t="s">
        <v>998</v>
      </c>
      <c r="H43" s="642" t="s">
        <v>13</v>
      </c>
      <c r="I43" s="642" t="s">
        <v>12</v>
      </c>
      <c r="J43" s="642" t="s">
        <v>12</v>
      </c>
      <c r="K43" s="626" t="s">
        <v>12</v>
      </c>
      <c r="L43" s="626" t="s">
        <v>12</v>
      </c>
      <c r="M43" s="626" t="s">
        <v>12</v>
      </c>
      <c r="N43" s="626"/>
    </row>
    <row r="44" spans="1:14" s="164" customFormat="1" ht="159.75" customHeight="1" x14ac:dyDescent="0.25">
      <c r="A44" s="663"/>
      <c r="B44" s="636" t="s">
        <v>999</v>
      </c>
      <c r="C44" s="643" t="s">
        <v>947</v>
      </c>
      <c r="D44" s="629" t="s">
        <v>12</v>
      </c>
      <c r="E44" s="637" t="s">
        <v>100</v>
      </c>
      <c r="F44" s="626" t="s">
        <v>929</v>
      </c>
      <c r="G44" s="641" t="s">
        <v>1000</v>
      </c>
      <c r="H44" s="642"/>
      <c r="I44" s="642"/>
      <c r="J44" s="642"/>
      <c r="K44" s="626" t="s">
        <v>12</v>
      </c>
      <c r="L44" s="626" t="s">
        <v>12</v>
      </c>
      <c r="M44" s="626" t="s">
        <v>12</v>
      </c>
      <c r="N44" s="626"/>
    </row>
    <row r="45" spans="1:14" s="164" customFormat="1" ht="146.25" customHeight="1" x14ac:dyDescent="0.25">
      <c r="A45" s="663" t="s">
        <v>270</v>
      </c>
      <c r="B45" s="661" t="s">
        <v>1001</v>
      </c>
      <c r="C45" s="626" t="s">
        <v>980</v>
      </c>
      <c r="D45" s="629" t="s">
        <v>992</v>
      </c>
      <c r="E45" s="626" t="s">
        <v>12</v>
      </c>
      <c r="F45" s="626" t="s">
        <v>12</v>
      </c>
      <c r="G45" s="626" t="s">
        <v>12</v>
      </c>
      <c r="H45" s="662">
        <v>0</v>
      </c>
      <c r="I45" s="662">
        <v>22.4</v>
      </c>
      <c r="J45" s="662">
        <v>0</v>
      </c>
      <c r="K45" s="660" t="s">
        <v>975</v>
      </c>
      <c r="L45" s="656">
        <v>22.4</v>
      </c>
      <c r="M45" s="656">
        <v>16.8</v>
      </c>
      <c r="N45" s="626" t="s">
        <v>12</v>
      </c>
    </row>
    <row r="46" spans="1:14" s="164" customFormat="1" ht="80.25" customHeight="1" x14ac:dyDescent="0.25">
      <c r="A46" s="663"/>
      <c r="B46" s="636" t="s">
        <v>1002</v>
      </c>
      <c r="C46" s="626" t="s">
        <v>983</v>
      </c>
      <c r="D46" s="629" t="s">
        <v>12</v>
      </c>
      <c r="E46" s="637" t="s">
        <v>78</v>
      </c>
      <c r="F46" s="626" t="s">
        <v>929</v>
      </c>
      <c r="G46" s="641" t="s">
        <v>1003</v>
      </c>
      <c r="H46" s="642" t="s">
        <v>13</v>
      </c>
      <c r="I46" s="642" t="s">
        <v>12</v>
      </c>
      <c r="J46" s="642" t="s">
        <v>12</v>
      </c>
      <c r="K46" s="626" t="s">
        <v>12</v>
      </c>
      <c r="L46" s="626" t="s">
        <v>12</v>
      </c>
      <c r="M46" s="626" t="s">
        <v>12</v>
      </c>
      <c r="N46" s="626"/>
    </row>
    <row r="47" spans="1:14" s="164" customFormat="1" ht="133.5" customHeight="1" x14ac:dyDescent="0.25">
      <c r="A47" s="663"/>
      <c r="B47" s="636" t="s">
        <v>1004</v>
      </c>
      <c r="C47" s="626" t="s">
        <v>983</v>
      </c>
      <c r="D47" s="629" t="s">
        <v>12</v>
      </c>
      <c r="E47" s="637" t="s">
        <v>68</v>
      </c>
      <c r="F47" s="626" t="s">
        <v>929</v>
      </c>
      <c r="G47" s="637" t="s">
        <v>986</v>
      </c>
      <c r="H47" s="642" t="s">
        <v>13</v>
      </c>
      <c r="I47" s="642" t="s">
        <v>12</v>
      </c>
      <c r="J47" s="642" t="s">
        <v>12</v>
      </c>
      <c r="K47" s="626" t="s">
        <v>12</v>
      </c>
      <c r="L47" s="626" t="s">
        <v>12</v>
      </c>
      <c r="M47" s="626" t="s">
        <v>12</v>
      </c>
      <c r="N47" s="626"/>
    </row>
    <row r="48" spans="1:14" s="164" customFormat="1" ht="139.5" customHeight="1" x14ac:dyDescent="0.25">
      <c r="A48" s="663" t="s">
        <v>1005</v>
      </c>
      <c r="B48" s="661" t="s">
        <v>1006</v>
      </c>
      <c r="C48" s="626" t="s">
        <v>980</v>
      </c>
      <c r="D48" s="629" t="s">
        <v>992</v>
      </c>
      <c r="E48" s="626" t="s">
        <v>12</v>
      </c>
      <c r="F48" s="626" t="s">
        <v>12</v>
      </c>
      <c r="G48" s="626" t="s">
        <v>12</v>
      </c>
      <c r="H48" s="662">
        <v>0</v>
      </c>
      <c r="I48" s="662">
        <v>22.4</v>
      </c>
      <c r="J48" s="662">
        <v>0</v>
      </c>
      <c r="K48" s="660" t="s">
        <v>975</v>
      </c>
      <c r="L48" s="656">
        <v>22.4</v>
      </c>
      <c r="M48" s="656">
        <v>16.8</v>
      </c>
      <c r="N48" s="626" t="s">
        <v>12</v>
      </c>
    </row>
    <row r="49" spans="1:14" s="164" customFormat="1" ht="75" customHeight="1" x14ac:dyDescent="0.25">
      <c r="A49" s="663"/>
      <c r="B49" s="636" t="s">
        <v>1007</v>
      </c>
      <c r="C49" s="626" t="s">
        <v>983</v>
      </c>
      <c r="D49" s="629" t="s">
        <v>12</v>
      </c>
      <c r="E49" s="637" t="s">
        <v>78</v>
      </c>
      <c r="F49" s="626" t="s">
        <v>929</v>
      </c>
      <c r="G49" s="641" t="s">
        <v>994</v>
      </c>
      <c r="H49" s="642" t="s">
        <v>13</v>
      </c>
      <c r="I49" s="642" t="s">
        <v>12</v>
      </c>
      <c r="J49" s="642" t="s">
        <v>12</v>
      </c>
      <c r="K49" s="626" t="s">
        <v>12</v>
      </c>
      <c r="L49" s="626" t="s">
        <v>12</v>
      </c>
      <c r="M49" s="626" t="s">
        <v>12</v>
      </c>
      <c r="N49" s="626"/>
    </row>
    <row r="50" spans="1:14" s="164" customFormat="1" ht="129.75" customHeight="1" x14ac:dyDescent="0.25">
      <c r="A50" s="663"/>
      <c r="B50" s="636" t="s">
        <v>1008</v>
      </c>
      <c r="C50" s="626" t="s">
        <v>983</v>
      </c>
      <c r="D50" s="629" t="s">
        <v>12</v>
      </c>
      <c r="E50" s="637" t="s">
        <v>68</v>
      </c>
      <c r="F50" s="626" t="s">
        <v>929</v>
      </c>
      <c r="G50" s="637" t="s">
        <v>986</v>
      </c>
      <c r="H50" s="642" t="s">
        <v>13</v>
      </c>
      <c r="I50" s="642" t="s">
        <v>12</v>
      </c>
      <c r="J50" s="642" t="s">
        <v>12</v>
      </c>
      <c r="K50" s="626" t="s">
        <v>12</v>
      </c>
      <c r="L50" s="626" t="s">
        <v>12</v>
      </c>
      <c r="M50" s="626" t="s">
        <v>12</v>
      </c>
      <c r="N50" s="626"/>
    </row>
    <row r="51" spans="1:14" s="332" customFormat="1" ht="36" customHeight="1" x14ac:dyDescent="0.3">
      <c r="A51" s="624" t="s">
        <v>1009</v>
      </c>
      <c r="B51" s="664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</row>
    <row r="52" spans="1:14" ht="100.5" customHeight="1" x14ac:dyDescent="0.25">
      <c r="A52" s="626">
        <v>12</v>
      </c>
      <c r="B52" s="665" t="s">
        <v>1010</v>
      </c>
      <c r="C52" s="626" t="s">
        <v>1011</v>
      </c>
      <c r="D52" s="629" t="s">
        <v>1012</v>
      </c>
      <c r="E52" s="626" t="s">
        <v>12</v>
      </c>
      <c r="F52" s="626" t="s">
        <v>12</v>
      </c>
      <c r="G52" s="626" t="s">
        <v>12</v>
      </c>
      <c r="H52" s="630">
        <v>0</v>
      </c>
      <c r="I52" s="630">
        <v>0</v>
      </c>
      <c r="J52" s="630">
        <v>0</v>
      </c>
      <c r="K52" s="626" t="s">
        <v>926</v>
      </c>
      <c r="L52" s="632">
        <v>0</v>
      </c>
      <c r="M52" s="632">
        <v>0</v>
      </c>
      <c r="N52" s="626" t="s">
        <v>12</v>
      </c>
    </row>
    <row r="53" spans="1:14" ht="66.75" customHeight="1" x14ac:dyDescent="0.25">
      <c r="A53" s="626"/>
      <c r="B53" s="636" t="s">
        <v>1013</v>
      </c>
      <c r="C53" s="626" t="s">
        <v>1014</v>
      </c>
      <c r="D53" s="629" t="s">
        <v>12</v>
      </c>
      <c r="E53" s="637" t="s">
        <v>78</v>
      </c>
      <c r="F53" s="626" t="s">
        <v>929</v>
      </c>
      <c r="G53" s="626" t="s">
        <v>1015</v>
      </c>
      <c r="H53" s="642" t="s">
        <v>13</v>
      </c>
      <c r="I53" s="642" t="s">
        <v>12</v>
      </c>
      <c r="J53" s="642" t="s">
        <v>12</v>
      </c>
      <c r="K53" s="626" t="s">
        <v>12</v>
      </c>
      <c r="L53" s="626" t="s">
        <v>12</v>
      </c>
      <c r="M53" s="626" t="s">
        <v>12</v>
      </c>
      <c r="N53" s="626"/>
    </row>
    <row r="54" spans="1:14" ht="51" customHeight="1" x14ac:dyDescent="0.25">
      <c r="A54" s="626"/>
      <c r="B54" s="636" t="s">
        <v>1016</v>
      </c>
      <c r="C54" s="626" t="s">
        <v>1017</v>
      </c>
      <c r="D54" s="629" t="s">
        <v>12</v>
      </c>
      <c r="E54" s="637" t="s">
        <v>68</v>
      </c>
      <c r="F54" s="626" t="s">
        <v>929</v>
      </c>
      <c r="G54" s="626" t="s">
        <v>1018</v>
      </c>
      <c r="H54" s="642" t="s">
        <v>13</v>
      </c>
      <c r="I54" s="642" t="s">
        <v>12</v>
      </c>
      <c r="J54" s="642" t="s">
        <v>12</v>
      </c>
      <c r="K54" s="626" t="s">
        <v>12</v>
      </c>
      <c r="L54" s="626" t="s">
        <v>12</v>
      </c>
      <c r="M54" s="626" t="s">
        <v>12</v>
      </c>
      <c r="N54" s="626"/>
    </row>
    <row r="55" spans="1:14" ht="50.25" customHeight="1" x14ac:dyDescent="0.25">
      <c r="A55" s="626">
        <v>13</v>
      </c>
      <c r="B55" s="665" t="s">
        <v>1019</v>
      </c>
      <c r="C55" s="628" t="s">
        <v>1020</v>
      </c>
      <c r="D55" s="629" t="s">
        <v>1021</v>
      </c>
      <c r="E55" s="626" t="s">
        <v>12</v>
      </c>
      <c r="F55" s="626" t="s">
        <v>12</v>
      </c>
      <c r="G55" s="626" t="s">
        <v>12</v>
      </c>
      <c r="H55" s="630">
        <v>0</v>
      </c>
      <c r="I55" s="630">
        <v>0</v>
      </c>
      <c r="J55" s="630">
        <v>0</v>
      </c>
      <c r="K55" s="626" t="s">
        <v>926</v>
      </c>
      <c r="L55" s="632">
        <v>0</v>
      </c>
      <c r="M55" s="632">
        <v>0</v>
      </c>
      <c r="N55" s="626" t="s">
        <v>12</v>
      </c>
    </row>
    <row r="56" spans="1:14" s="164" customFormat="1" ht="66.75" customHeight="1" x14ac:dyDescent="0.25">
      <c r="A56" s="643"/>
      <c r="B56" s="644" t="s">
        <v>1022</v>
      </c>
      <c r="C56" s="643" t="s">
        <v>1020</v>
      </c>
      <c r="D56" s="629" t="s">
        <v>12</v>
      </c>
      <c r="E56" s="637" t="s">
        <v>68</v>
      </c>
      <c r="F56" s="626" t="s">
        <v>929</v>
      </c>
      <c r="G56" s="626" t="s">
        <v>1023</v>
      </c>
      <c r="H56" s="642" t="s">
        <v>13</v>
      </c>
      <c r="I56" s="642" t="s">
        <v>12</v>
      </c>
      <c r="J56" s="642" t="s">
        <v>12</v>
      </c>
      <c r="K56" s="626" t="s">
        <v>12</v>
      </c>
      <c r="L56" s="626" t="s">
        <v>12</v>
      </c>
      <c r="M56" s="626" t="s">
        <v>12</v>
      </c>
      <c r="N56" s="626"/>
    </row>
    <row r="57" spans="1:14" ht="47.25" customHeight="1" x14ac:dyDescent="0.25">
      <c r="A57" s="626">
        <v>14</v>
      </c>
      <c r="B57" s="665" t="s">
        <v>1024</v>
      </c>
      <c r="C57" s="628" t="s">
        <v>1025</v>
      </c>
      <c r="D57" s="629" t="s">
        <v>1026</v>
      </c>
      <c r="E57" s="626" t="s">
        <v>12</v>
      </c>
      <c r="F57" s="626" t="s">
        <v>12</v>
      </c>
      <c r="G57" s="626" t="s">
        <v>12</v>
      </c>
      <c r="H57" s="630">
        <v>0</v>
      </c>
      <c r="I57" s="630">
        <v>0</v>
      </c>
      <c r="J57" s="630">
        <v>0</v>
      </c>
      <c r="K57" s="626" t="s">
        <v>926</v>
      </c>
      <c r="L57" s="632">
        <v>0</v>
      </c>
      <c r="M57" s="632">
        <v>0</v>
      </c>
      <c r="N57" s="626" t="s">
        <v>12</v>
      </c>
    </row>
    <row r="58" spans="1:14" ht="127.5" customHeight="1" x14ac:dyDescent="0.25">
      <c r="A58" s="626"/>
      <c r="B58" s="636" t="s">
        <v>1027</v>
      </c>
      <c r="C58" s="626" t="s">
        <v>1025</v>
      </c>
      <c r="D58" s="629" t="s">
        <v>12</v>
      </c>
      <c r="E58" s="637" t="s">
        <v>78</v>
      </c>
      <c r="F58" s="626" t="s">
        <v>929</v>
      </c>
      <c r="G58" s="641" t="s">
        <v>1028</v>
      </c>
      <c r="H58" s="642" t="s">
        <v>13</v>
      </c>
      <c r="I58" s="642" t="s">
        <v>12</v>
      </c>
      <c r="J58" s="642" t="s">
        <v>12</v>
      </c>
      <c r="K58" s="626" t="s">
        <v>12</v>
      </c>
      <c r="L58" s="626" t="s">
        <v>12</v>
      </c>
      <c r="M58" s="626" t="s">
        <v>12</v>
      </c>
      <c r="N58" s="626" t="s">
        <v>12</v>
      </c>
    </row>
    <row r="59" spans="1:14" ht="54" customHeight="1" x14ac:dyDescent="0.25">
      <c r="A59" s="648" t="s">
        <v>1029</v>
      </c>
      <c r="B59" s="665" t="s">
        <v>1030</v>
      </c>
      <c r="C59" s="628" t="s">
        <v>942</v>
      </c>
      <c r="D59" s="629"/>
      <c r="E59" s="626" t="s">
        <v>12</v>
      </c>
      <c r="F59" s="626" t="s">
        <v>12</v>
      </c>
      <c r="G59" s="626" t="s">
        <v>12</v>
      </c>
      <c r="H59" s="630">
        <v>0</v>
      </c>
      <c r="I59" s="630">
        <v>0</v>
      </c>
      <c r="J59" s="630">
        <v>0</v>
      </c>
      <c r="K59" s="626" t="s">
        <v>926</v>
      </c>
      <c r="L59" s="632">
        <v>0</v>
      </c>
      <c r="M59" s="632">
        <v>0</v>
      </c>
      <c r="N59" s="626" t="s">
        <v>12</v>
      </c>
    </row>
    <row r="60" spans="1:14" ht="54.75" customHeight="1" x14ac:dyDescent="0.25">
      <c r="A60" s="626"/>
      <c r="B60" s="636" t="s">
        <v>1031</v>
      </c>
      <c r="C60" s="626" t="s">
        <v>942</v>
      </c>
      <c r="D60" s="629" t="s">
        <v>12</v>
      </c>
      <c r="E60" s="637" t="s">
        <v>68</v>
      </c>
      <c r="F60" s="626" t="s">
        <v>929</v>
      </c>
      <c r="G60" s="626" t="s">
        <v>1032</v>
      </c>
      <c r="H60" s="642" t="s">
        <v>13</v>
      </c>
      <c r="I60" s="642" t="s">
        <v>12</v>
      </c>
      <c r="J60" s="642" t="s">
        <v>12</v>
      </c>
      <c r="K60" s="626" t="s">
        <v>12</v>
      </c>
      <c r="L60" s="626" t="s">
        <v>12</v>
      </c>
      <c r="M60" s="626" t="s">
        <v>12</v>
      </c>
      <c r="N60" s="626"/>
    </row>
    <row r="61" spans="1:14" ht="51.75" customHeight="1" x14ac:dyDescent="0.25">
      <c r="A61" s="648" t="s">
        <v>1033</v>
      </c>
      <c r="B61" s="665" t="s">
        <v>1034</v>
      </c>
      <c r="C61" s="628" t="s">
        <v>1035</v>
      </c>
      <c r="D61" s="629"/>
      <c r="E61" s="626" t="s">
        <v>12</v>
      </c>
      <c r="F61" s="626" t="s">
        <v>12</v>
      </c>
      <c r="G61" s="626" t="s">
        <v>12</v>
      </c>
      <c r="H61" s="630">
        <v>0</v>
      </c>
      <c r="I61" s="630">
        <v>0</v>
      </c>
      <c r="J61" s="630">
        <v>0</v>
      </c>
      <c r="K61" s="626" t="s">
        <v>926</v>
      </c>
      <c r="L61" s="632">
        <v>0</v>
      </c>
      <c r="M61" s="632">
        <v>0</v>
      </c>
      <c r="N61" s="626" t="s">
        <v>12</v>
      </c>
    </row>
    <row r="62" spans="1:14" ht="56.25" customHeight="1" x14ac:dyDescent="0.25">
      <c r="A62" s="626"/>
      <c r="B62" s="636" t="s">
        <v>1036</v>
      </c>
      <c r="C62" s="626" t="s">
        <v>1035</v>
      </c>
      <c r="D62" s="629" t="s">
        <v>12</v>
      </c>
      <c r="E62" s="637" t="s">
        <v>68</v>
      </c>
      <c r="F62" s="626" t="s">
        <v>929</v>
      </c>
      <c r="G62" s="626" t="s">
        <v>1032</v>
      </c>
      <c r="H62" s="642" t="s">
        <v>13</v>
      </c>
      <c r="I62" s="642" t="s">
        <v>12</v>
      </c>
      <c r="J62" s="642" t="s">
        <v>12</v>
      </c>
      <c r="K62" s="626" t="s">
        <v>12</v>
      </c>
      <c r="L62" s="626" t="s">
        <v>12</v>
      </c>
      <c r="M62" s="626" t="s">
        <v>12</v>
      </c>
      <c r="N62" s="626"/>
    </row>
    <row r="63" spans="1:14" ht="69.75" customHeight="1" x14ac:dyDescent="0.25">
      <c r="A63" s="626">
        <v>17</v>
      </c>
      <c r="B63" s="627" t="s">
        <v>1037</v>
      </c>
      <c r="C63" s="628" t="s">
        <v>1038</v>
      </c>
      <c r="D63" s="629"/>
      <c r="E63" s="626" t="s">
        <v>12</v>
      </c>
      <c r="F63" s="626" t="s">
        <v>12</v>
      </c>
      <c r="G63" s="626" t="s">
        <v>12</v>
      </c>
      <c r="H63" s="630">
        <v>0</v>
      </c>
      <c r="I63" s="630">
        <v>0</v>
      </c>
      <c r="J63" s="630">
        <v>0</v>
      </c>
      <c r="K63" s="626" t="s">
        <v>926</v>
      </c>
      <c r="L63" s="632">
        <v>0</v>
      </c>
      <c r="M63" s="632">
        <v>0</v>
      </c>
      <c r="N63" s="626" t="s">
        <v>12</v>
      </c>
    </row>
    <row r="64" spans="1:14" ht="69.75" customHeight="1" x14ac:dyDescent="0.25">
      <c r="A64" s="626"/>
      <c r="B64" s="636" t="s">
        <v>1039</v>
      </c>
      <c r="C64" s="626" t="s">
        <v>1038</v>
      </c>
      <c r="D64" s="629"/>
      <c r="E64" s="637" t="s">
        <v>68</v>
      </c>
      <c r="F64" s="626" t="s">
        <v>929</v>
      </c>
      <c r="G64" s="626" t="s">
        <v>1040</v>
      </c>
      <c r="H64" s="642" t="s">
        <v>13</v>
      </c>
      <c r="I64" s="642" t="s">
        <v>12</v>
      </c>
      <c r="J64" s="642" t="s">
        <v>12</v>
      </c>
      <c r="K64" s="626" t="s">
        <v>12</v>
      </c>
      <c r="L64" s="626" t="s">
        <v>12</v>
      </c>
      <c r="M64" s="626" t="s">
        <v>12</v>
      </c>
      <c r="N64" s="626"/>
    </row>
    <row r="65" spans="1:14" ht="76.5" customHeight="1" x14ac:dyDescent="0.25">
      <c r="A65" s="648" t="s">
        <v>1041</v>
      </c>
      <c r="B65" s="665" t="s">
        <v>1042</v>
      </c>
      <c r="C65" s="626" t="s">
        <v>1043</v>
      </c>
      <c r="D65" s="629" t="s">
        <v>1044</v>
      </c>
      <c r="E65" s="626" t="s">
        <v>12</v>
      </c>
      <c r="F65" s="626" t="s">
        <v>12</v>
      </c>
      <c r="G65" s="626" t="s">
        <v>12</v>
      </c>
      <c r="H65" s="630">
        <v>0</v>
      </c>
      <c r="I65" s="630">
        <v>0</v>
      </c>
      <c r="J65" s="630">
        <v>0</v>
      </c>
      <c r="K65" s="626" t="s">
        <v>926</v>
      </c>
      <c r="L65" s="632">
        <v>0</v>
      </c>
      <c r="M65" s="632">
        <v>0</v>
      </c>
      <c r="N65" s="626" t="s">
        <v>12</v>
      </c>
    </row>
    <row r="66" spans="1:14" ht="158.25" customHeight="1" x14ac:dyDescent="0.25">
      <c r="A66" s="626"/>
      <c r="B66" s="636" t="s">
        <v>1045</v>
      </c>
      <c r="C66" s="626" t="s">
        <v>1046</v>
      </c>
      <c r="D66" s="629" t="s">
        <v>12</v>
      </c>
      <c r="E66" s="637" t="s">
        <v>78</v>
      </c>
      <c r="F66" s="626" t="s">
        <v>929</v>
      </c>
      <c r="G66" s="637" t="s">
        <v>1047</v>
      </c>
      <c r="H66" s="642" t="s">
        <v>13</v>
      </c>
      <c r="I66" s="642" t="s">
        <v>12</v>
      </c>
      <c r="J66" s="642" t="s">
        <v>12</v>
      </c>
      <c r="K66" s="626" t="s">
        <v>12</v>
      </c>
      <c r="L66" s="626" t="s">
        <v>12</v>
      </c>
      <c r="M66" s="626" t="s">
        <v>12</v>
      </c>
      <c r="N66" s="626"/>
    </row>
    <row r="67" spans="1:14" ht="105.75" customHeight="1" x14ac:dyDescent="0.25">
      <c r="A67" s="626"/>
      <c r="B67" s="636" t="s">
        <v>1048</v>
      </c>
      <c r="C67" s="626" t="s">
        <v>1049</v>
      </c>
      <c r="D67" s="629" t="s">
        <v>12</v>
      </c>
      <c r="E67" s="637" t="s">
        <v>78</v>
      </c>
      <c r="F67" s="626" t="s">
        <v>929</v>
      </c>
      <c r="G67" s="637" t="s">
        <v>1050</v>
      </c>
      <c r="H67" s="642" t="s">
        <v>13</v>
      </c>
      <c r="I67" s="642" t="s">
        <v>12</v>
      </c>
      <c r="J67" s="642" t="s">
        <v>12</v>
      </c>
      <c r="K67" s="626" t="s">
        <v>12</v>
      </c>
      <c r="L67" s="626" t="s">
        <v>12</v>
      </c>
      <c r="M67" s="626" t="s">
        <v>12</v>
      </c>
      <c r="N67" s="626"/>
    </row>
    <row r="68" spans="1:14" ht="105.75" customHeight="1" x14ac:dyDescent="0.25">
      <c r="A68" s="626"/>
      <c r="B68" s="636" t="s">
        <v>1051</v>
      </c>
      <c r="C68" s="626" t="s">
        <v>1046</v>
      </c>
      <c r="D68" s="629" t="s">
        <v>12</v>
      </c>
      <c r="E68" s="637" t="s">
        <v>78</v>
      </c>
      <c r="F68" s="626" t="s">
        <v>929</v>
      </c>
      <c r="G68" s="637" t="s">
        <v>1052</v>
      </c>
      <c r="H68" s="642" t="s">
        <v>13</v>
      </c>
      <c r="I68" s="642" t="s">
        <v>12</v>
      </c>
      <c r="J68" s="642" t="s">
        <v>12</v>
      </c>
      <c r="K68" s="626" t="s">
        <v>12</v>
      </c>
      <c r="L68" s="626" t="s">
        <v>12</v>
      </c>
      <c r="M68" s="626" t="s">
        <v>12</v>
      </c>
      <c r="N68" s="626"/>
    </row>
    <row r="69" spans="1:14" s="332" customFormat="1" ht="38.25" customHeight="1" x14ac:dyDescent="0.3">
      <c r="A69" s="624" t="s">
        <v>1053</v>
      </c>
      <c r="B69" s="664"/>
      <c r="C69" s="664"/>
      <c r="D69" s="664"/>
      <c r="E69" s="664"/>
      <c r="F69" s="664"/>
      <c r="G69" s="664"/>
      <c r="H69" s="664"/>
      <c r="I69" s="664"/>
      <c r="J69" s="664"/>
      <c r="K69" s="664"/>
      <c r="L69" s="664"/>
      <c r="M69" s="664"/>
      <c r="N69" s="664"/>
    </row>
    <row r="70" spans="1:14" s="668" customFormat="1" ht="57" customHeight="1" x14ac:dyDescent="0.3">
      <c r="A70" s="648" t="s">
        <v>1054</v>
      </c>
      <c r="B70" s="627" t="s">
        <v>1055</v>
      </c>
      <c r="C70" s="628" t="s">
        <v>924</v>
      </c>
      <c r="D70" s="666" t="s">
        <v>925</v>
      </c>
      <c r="E70" s="626" t="s">
        <v>12</v>
      </c>
      <c r="F70" s="626" t="s">
        <v>12</v>
      </c>
      <c r="G70" s="626" t="s">
        <v>12</v>
      </c>
      <c r="H70" s="630"/>
      <c r="I70" s="630"/>
      <c r="J70" s="630"/>
      <c r="K70" s="626" t="s">
        <v>926</v>
      </c>
      <c r="L70" s="667">
        <v>300</v>
      </c>
      <c r="M70" s="667">
        <v>300</v>
      </c>
      <c r="N70" s="626" t="s">
        <v>12</v>
      </c>
    </row>
    <row r="71" spans="1:14" s="668" customFormat="1" ht="63.75" customHeight="1" x14ac:dyDescent="0.3">
      <c r="A71" s="626"/>
      <c r="B71" s="636" t="s">
        <v>1056</v>
      </c>
      <c r="C71" s="626" t="s">
        <v>1057</v>
      </c>
      <c r="D71" s="629" t="s">
        <v>925</v>
      </c>
      <c r="E71" s="637" t="s">
        <v>78</v>
      </c>
      <c r="F71" s="626" t="s">
        <v>989</v>
      </c>
      <c r="G71" s="641" t="s">
        <v>1058</v>
      </c>
      <c r="H71" s="642"/>
      <c r="I71" s="642"/>
      <c r="J71" s="642"/>
      <c r="K71" s="626" t="s">
        <v>12</v>
      </c>
      <c r="L71" s="626" t="s">
        <v>12</v>
      </c>
      <c r="M71" s="626" t="s">
        <v>12</v>
      </c>
      <c r="N71" s="626"/>
    </row>
    <row r="72" spans="1:14" s="668" customFormat="1" ht="75" customHeight="1" x14ac:dyDescent="0.3">
      <c r="A72" s="626"/>
      <c r="B72" s="636" t="s">
        <v>1059</v>
      </c>
      <c r="C72" s="626" t="s">
        <v>1057</v>
      </c>
      <c r="D72" s="629" t="s">
        <v>925</v>
      </c>
      <c r="E72" s="637" t="s">
        <v>78</v>
      </c>
      <c r="F72" s="626" t="s">
        <v>1060</v>
      </c>
      <c r="G72" s="641" t="s">
        <v>1061</v>
      </c>
      <c r="H72" s="642"/>
      <c r="I72" s="642"/>
      <c r="J72" s="642"/>
      <c r="K72" s="626" t="s">
        <v>12</v>
      </c>
      <c r="L72" s="626" t="s">
        <v>12</v>
      </c>
      <c r="M72" s="626" t="s">
        <v>12</v>
      </c>
      <c r="N72" s="626"/>
    </row>
    <row r="73" spans="1:14" s="668" customFormat="1" ht="122.25" customHeight="1" x14ac:dyDescent="0.3">
      <c r="A73" s="626"/>
      <c r="B73" s="636" t="s">
        <v>1062</v>
      </c>
      <c r="C73" s="626" t="s">
        <v>1057</v>
      </c>
      <c r="D73" s="629" t="s">
        <v>925</v>
      </c>
      <c r="E73" s="637" t="s">
        <v>78</v>
      </c>
      <c r="F73" s="626" t="s">
        <v>929</v>
      </c>
      <c r="G73" s="626" t="s">
        <v>1063</v>
      </c>
      <c r="H73" s="642"/>
      <c r="I73" s="642"/>
      <c r="J73" s="642"/>
      <c r="K73" s="626" t="s">
        <v>12</v>
      </c>
      <c r="L73" s="626" t="s">
        <v>12</v>
      </c>
      <c r="M73" s="626" t="s">
        <v>12</v>
      </c>
      <c r="N73" s="626"/>
    </row>
    <row r="74" spans="1:14" s="668" customFormat="1" ht="53.25" customHeight="1" x14ac:dyDescent="0.3">
      <c r="A74" s="648" t="s">
        <v>1064</v>
      </c>
      <c r="B74" s="627" t="s">
        <v>1065</v>
      </c>
      <c r="C74" s="628" t="s">
        <v>1066</v>
      </c>
      <c r="D74" s="666" t="s">
        <v>1067</v>
      </c>
      <c r="E74" s="626" t="s">
        <v>12</v>
      </c>
      <c r="F74" s="626" t="s">
        <v>12</v>
      </c>
      <c r="G74" s="626" t="s">
        <v>12</v>
      </c>
      <c r="H74" s="630"/>
      <c r="I74" s="630"/>
      <c r="J74" s="630"/>
      <c r="K74" s="626" t="s">
        <v>926</v>
      </c>
      <c r="L74" s="632">
        <v>0</v>
      </c>
      <c r="M74" s="632">
        <v>0</v>
      </c>
      <c r="N74" s="626" t="s">
        <v>12</v>
      </c>
    </row>
    <row r="75" spans="1:14" s="668" customFormat="1" ht="66" customHeight="1" x14ac:dyDescent="0.3">
      <c r="A75" s="648"/>
      <c r="B75" s="669" t="s">
        <v>1068</v>
      </c>
      <c r="C75" s="626" t="s">
        <v>1066</v>
      </c>
      <c r="D75" s="629" t="s">
        <v>1067</v>
      </c>
      <c r="E75" s="626" t="s">
        <v>124</v>
      </c>
      <c r="F75" s="626" t="s">
        <v>929</v>
      </c>
      <c r="G75" s="626" t="s">
        <v>1069</v>
      </c>
      <c r="H75" s="642"/>
      <c r="I75" s="642"/>
      <c r="J75" s="642"/>
      <c r="K75" s="626" t="s">
        <v>12</v>
      </c>
      <c r="L75" s="626" t="s">
        <v>12</v>
      </c>
      <c r="M75" s="626" t="s">
        <v>12</v>
      </c>
      <c r="N75" s="626"/>
    </row>
    <row r="76" spans="1:14" s="668" customFormat="1" ht="59.25" customHeight="1" x14ac:dyDescent="0.3">
      <c r="A76" s="648" t="s">
        <v>1070</v>
      </c>
      <c r="B76" s="627" t="s">
        <v>1071</v>
      </c>
      <c r="C76" s="628" t="s">
        <v>1072</v>
      </c>
      <c r="D76" s="666" t="s">
        <v>1073</v>
      </c>
      <c r="E76" s="626" t="s">
        <v>12</v>
      </c>
      <c r="F76" s="626" t="s">
        <v>12</v>
      </c>
      <c r="G76" s="626" t="s">
        <v>12</v>
      </c>
      <c r="H76" s="630"/>
      <c r="I76" s="630"/>
      <c r="J76" s="630"/>
      <c r="K76" s="626" t="s">
        <v>926</v>
      </c>
      <c r="L76" s="632">
        <v>0</v>
      </c>
      <c r="M76" s="632">
        <v>0</v>
      </c>
      <c r="N76" s="626" t="s">
        <v>12</v>
      </c>
    </row>
    <row r="77" spans="1:14" s="668" customFormat="1" ht="80.25" customHeight="1" x14ac:dyDescent="0.3">
      <c r="A77" s="648"/>
      <c r="B77" s="669" t="s">
        <v>1074</v>
      </c>
      <c r="C77" s="626" t="s">
        <v>1072</v>
      </c>
      <c r="D77" s="629" t="s">
        <v>1073</v>
      </c>
      <c r="E77" s="637" t="s">
        <v>100</v>
      </c>
      <c r="F77" s="626" t="s">
        <v>929</v>
      </c>
      <c r="G77" s="626" t="s">
        <v>1075</v>
      </c>
      <c r="H77" s="642"/>
      <c r="I77" s="642"/>
      <c r="J77" s="642"/>
      <c r="K77" s="626" t="s">
        <v>12</v>
      </c>
      <c r="L77" s="626" t="s">
        <v>12</v>
      </c>
      <c r="M77" s="626" t="s">
        <v>12</v>
      </c>
      <c r="N77" s="626"/>
    </row>
    <row r="78" spans="1:14" s="668" customFormat="1" ht="78.75" customHeight="1" x14ac:dyDescent="0.3">
      <c r="A78" s="648" t="s">
        <v>1076</v>
      </c>
      <c r="B78" s="627" t="s">
        <v>1077</v>
      </c>
      <c r="C78" s="628" t="s">
        <v>1078</v>
      </c>
      <c r="D78" s="666" t="s">
        <v>1079</v>
      </c>
      <c r="E78" s="626" t="s">
        <v>12</v>
      </c>
      <c r="F78" s="626" t="s">
        <v>12</v>
      </c>
      <c r="G78" s="626" t="s">
        <v>12</v>
      </c>
      <c r="H78" s="630"/>
      <c r="I78" s="630"/>
      <c r="J78" s="630"/>
      <c r="K78" s="626" t="s">
        <v>926</v>
      </c>
      <c r="L78" s="632">
        <v>0</v>
      </c>
      <c r="M78" s="632">
        <v>0</v>
      </c>
      <c r="N78" s="626" t="s">
        <v>12</v>
      </c>
    </row>
    <row r="79" spans="1:14" s="668" customFormat="1" ht="81.75" customHeight="1" x14ac:dyDescent="0.3">
      <c r="A79" s="648"/>
      <c r="B79" s="636" t="s">
        <v>1080</v>
      </c>
      <c r="C79" s="626" t="s">
        <v>1078</v>
      </c>
      <c r="D79" s="629" t="s">
        <v>1079</v>
      </c>
      <c r="E79" s="637" t="s">
        <v>78</v>
      </c>
      <c r="F79" s="626" t="s">
        <v>929</v>
      </c>
      <c r="G79" s="641" t="s">
        <v>1081</v>
      </c>
      <c r="H79" s="642"/>
      <c r="I79" s="642"/>
      <c r="J79" s="642"/>
      <c r="K79" s="626" t="s">
        <v>12</v>
      </c>
      <c r="L79" s="626" t="s">
        <v>12</v>
      </c>
      <c r="M79" s="626" t="s">
        <v>12</v>
      </c>
      <c r="N79" s="626"/>
    </row>
    <row r="80" spans="1:14" s="332" customFormat="1" ht="29.25" customHeight="1" x14ac:dyDescent="0.3">
      <c r="A80" s="670" t="s">
        <v>1082</v>
      </c>
      <c r="B80" s="671"/>
      <c r="C80" s="671"/>
      <c r="D80" s="671"/>
      <c r="E80" s="671"/>
      <c r="F80" s="671"/>
      <c r="G80" s="672"/>
      <c r="H80" s="673"/>
      <c r="I80" s="673"/>
      <c r="J80" s="673"/>
      <c r="K80" s="674"/>
      <c r="L80" s="675">
        <f>SUM(L9,L16,L25,L29,L32:L33,L35,L38,L40,L42,L45,L48,L52,L55,L57,L59,L61,L63,L65,L70,L74,L76,L78)</f>
        <v>23839.140000000003</v>
      </c>
      <c r="M80" s="675">
        <f>SUM(M9,M16,M25,M29,M32:M33,M35,M38,M40,M42,M45,M48,M52,M55,M57,M59,M61,M63,M65,M70,M74,M76,M78)</f>
        <v>21288.047269999999</v>
      </c>
      <c r="N80" s="674"/>
    </row>
    <row r="81" spans="1:14" s="332" customFormat="1" ht="79.5" customHeight="1" x14ac:dyDescent="0.3">
      <c r="A81" s="676" t="s">
        <v>1083</v>
      </c>
      <c r="B81" s="677"/>
      <c r="C81" s="677"/>
      <c r="D81" s="677"/>
      <c r="E81" s="677"/>
      <c r="F81" s="677"/>
      <c r="G81" s="677"/>
      <c r="H81" s="677"/>
      <c r="I81" s="677"/>
      <c r="J81" s="677"/>
      <c r="K81" s="677"/>
      <c r="L81" s="677"/>
      <c r="M81" s="677"/>
      <c r="N81" s="677"/>
    </row>
    <row r="82" spans="1:14" s="332" customFormat="1" ht="18.75" customHeight="1" x14ac:dyDescent="0.3">
      <c r="A82" s="678"/>
      <c r="B82" s="679"/>
      <c r="C82" s="680"/>
      <c r="D82" s="681"/>
      <c r="E82" s="682"/>
      <c r="F82" s="680"/>
      <c r="G82" s="680"/>
      <c r="H82" s="683"/>
      <c r="I82" s="683"/>
      <c r="J82" s="683"/>
      <c r="K82" s="680"/>
      <c r="L82" s="680"/>
      <c r="M82" s="680"/>
      <c r="N82" s="680"/>
    </row>
    <row r="83" spans="1:14" s="332" customFormat="1" ht="18.75" customHeight="1" x14ac:dyDescent="0.3">
      <c r="A83" s="678"/>
      <c r="B83" s="679"/>
      <c r="C83" s="680"/>
      <c r="D83" s="681"/>
      <c r="E83" s="682"/>
      <c r="F83" s="680"/>
      <c r="G83" s="680"/>
      <c r="H83" s="683"/>
      <c r="I83" s="683"/>
      <c r="J83" s="683"/>
      <c r="K83" s="680"/>
      <c r="L83" s="680"/>
      <c r="M83" s="680"/>
      <c r="N83" s="680"/>
    </row>
    <row r="84" spans="1:14" s="332" customFormat="1" ht="18.75" customHeight="1" x14ac:dyDescent="0.3">
      <c r="A84" s="678"/>
      <c r="B84" s="679"/>
      <c r="C84" s="680"/>
      <c r="D84" s="681"/>
      <c r="E84" s="682"/>
      <c r="F84" s="680"/>
      <c r="G84" s="680"/>
      <c r="H84" s="683"/>
      <c r="I84" s="683"/>
      <c r="J84" s="683"/>
      <c r="K84" s="680"/>
      <c r="L84" s="680"/>
      <c r="M84" s="680"/>
      <c r="N84" s="680"/>
    </row>
    <row r="85" spans="1:14" s="332" customFormat="1" ht="18.75" customHeight="1" x14ac:dyDescent="0.3">
      <c r="A85" s="678"/>
      <c r="B85" s="684" t="s">
        <v>1084</v>
      </c>
      <c r="C85" s="680"/>
      <c r="D85" s="681"/>
      <c r="E85" s="682"/>
      <c r="F85" s="680"/>
      <c r="G85" s="680"/>
      <c r="H85" s="683"/>
      <c r="I85" s="683"/>
      <c r="J85" s="683"/>
      <c r="K85" s="680"/>
      <c r="L85" s="684" t="s">
        <v>1085</v>
      </c>
      <c r="M85" s="680"/>
      <c r="N85" s="680"/>
    </row>
    <row r="86" spans="1:14" x14ac:dyDescent="0.25">
      <c r="B86" s="550" t="s">
        <v>1086</v>
      </c>
    </row>
    <row r="87" spans="1:14" x14ac:dyDescent="0.25">
      <c r="B87" s="687"/>
    </row>
  </sheetData>
  <mergeCells count="25">
    <mergeCell ref="G32:G33"/>
    <mergeCell ref="A51:N51"/>
    <mergeCell ref="A69:N69"/>
    <mergeCell ref="A80:G80"/>
    <mergeCell ref="A81:N81"/>
    <mergeCell ref="N4:N6"/>
    <mergeCell ref="F5:F6"/>
    <mergeCell ref="G5:G6"/>
    <mergeCell ref="H5:J5"/>
    <mergeCell ref="A8:N8"/>
    <mergeCell ref="A32:A33"/>
    <mergeCell ref="B32:B33"/>
    <mergeCell ref="C32:C33"/>
    <mergeCell ref="E32:E33"/>
    <mergeCell ref="F32:F33"/>
    <mergeCell ref="A2:M2"/>
    <mergeCell ref="A3:M3"/>
    <mergeCell ref="A4:A6"/>
    <mergeCell ref="B4:B6"/>
    <mergeCell ref="C4:C6"/>
    <mergeCell ref="D4:D6"/>
    <mergeCell ref="E4:E6"/>
    <mergeCell ref="F4:G4"/>
    <mergeCell ref="H4:J4"/>
    <mergeCell ref="K4:M5"/>
  </mergeCells>
  <pageMargins left="0.31496062992125984" right="0.31496062992125984" top="0.65" bottom="0.23" header="0.31496062992125984" footer="0.15"/>
  <pageSetup paperSize="9" scale="76" fitToHeight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view="pageBreakPreview" zoomScale="40" zoomScaleNormal="40" zoomScaleSheetLayoutView="40" zoomScalePageLayoutView="55" workbookViewId="0">
      <selection activeCell="O38" sqref="O38"/>
    </sheetView>
  </sheetViews>
  <sheetFormatPr defaultRowHeight="15.75" x14ac:dyDescent="0.25"/>
  <cols>
    <col min="1" max="1" width="9.85546875" style="822" customWidth="1"/>
    <col min="2" max="2" width="70.140625" style="817" customWidth="1"/>
    <col min="3" max="3" width="72.140625" style="817" customWidth="1"/>
    <col min="4" max="4" width="51.85546875" style="823" customWidth="1"/>
    <col min="5" max="5" width="45.85546875" style="817" customWidth="1"/>
    <col min="6" max="6" width="44.28515625" style="817" customWidth="1"/>
    <col min="7" max="7" width="20.28515625" style="817" customWidth="1"/>
    <col min="8" max="8" width="24.7109375" style="817" customWidth="1"/>
    <col min="9" max="9" width="24.5703125" style="817" customWidth="1"/>
    <col min="10" max="10" width="48.5703125" style="817" customWidth="1"/>
    <col min="11" max="12" width="9.140625" style="68" hidden="1" customWidth="1"/>
    <col min="13" max="13" width="49.140625" style="68" customWidth="1"/>
    <col min="14" max="16384" width="9.140625" style="68"/>
  </cols>
  <sheetData>
    <row r="1" spans="1:13" s="691" customFormat="1" ht="20.25" x14ac:dyDescent="0.3">
      <c r="A1" s="688"/>
      <c r="B1" s="20"/>
      <c r="C1" s="689"/>
      <c r="D1" s="690"/>
      <c r="E1" s="20"/>
      <c r="F1" s="20"/>
      <c r="G1" s="20"/>
      <c r="H1" s="20"/>
      <c r="I1" s="20"/>
      <c r="J1" s="20"/>
    </row>
    <row r="2" spans="1:13" s="691" customFormat="1" ht="3.75" customHeight="1" x14ac:dyDescent="0.3">
      <c r="A2" s="688"/>
      <c r="B2" s="20"/>
      <c r="C2" s="689"/>
      <c r="D2" s="692"/>
      <c r="E2" s="693"/>
      <c r="F2" s="689"/>
      <c r="G2" s="689"/>
      <c r="H2" s="689"/>
      <c r="I2" s="689"/>
      <c r="J2" s="693"/>
    </row>
    <row r="3" spans="1:13" s="691" customFormat="1" ht="20.25" x14ac:dyDescent="0.3">
      <c r="A3" s="689"/>
      <c r="B3" s="689"/>
      <c r="C3" s="689"/>
      <c r="D3" s="690"/>
      <c r="E3" s="20"/>
      <c r="F3" s="20"/>
      <c r="G3" s="20"/>
      <c r="H3" s="20"/>
      <c r="I3" s="20"/>
      <c r="J3" s="20"/>
    </row>
    <row r="4" spans="1:13" s="691" customFormat="1" ht="20.25" x14ac:dyDescent="0.3">
      <c r="A4" s="688"/>
      <c r="B4" s="20"/>
      <c r="C4" s="20"/>
      <c r="D4" s="690"/>
      <c r="E4" s="20"/>
      <c r="F4" s="20"/>
      <c r="G4" s="20"/>
      <c r="H4" s="20"/>
      <c r="I4" s="20"/>
      <c r="J4" s="20"/>
    </row>
    <row r="5" spans="1:13" s="691" customFormat="1" ht="20.25" x14ac:dyDescent="0.3">
      <c r="A5" s="694" t="s">
        <v>1087</v>
      </c>
      <c r="B5" s="694"/>
      <c r="C5" s="694"/>
      <c r="D5" s="694"/>
      <c r="E5" s="694"/>
      <c r="F5" s="694"/>
      <c r="G5" s="694"/>
      <c r="J5" s="20"/>
    </row>
    <row r="6" spans="1:13" s="691" customFormat="1" ht="39" customHeight="1" x14ac:dyDescent="0.35">
      <c r="A6" s="695" t="s">
        <v>1088</v>
      </c>
      <c r="B6" s="695"/>
      <c r="C6" s="695"/>
      <c r="D6" s="695"/>
      <c r="E6" s="695"/>
      <c r="F6" s="695"/>
      <c r="G6" s="695"/>
      <c r="H6" s="696"/>
      <c r="I6" s="696"/>
      <c r="J6" s="697"/>
    </row>
    <row r="7" spans="1:13" s="691" customFormat="1" ht="72" customHeight="1" x14ac:dyDescent="0.3">
      <c r="A7" s="698" t="str">
        <f>'[3]2023'!A9</f>
        <v>№</v>
      </c>
      <c r="B7" s="698" t="str">
        <f>'[3]2023'!B9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7" s="698" t="str">
        <f>'[3]2023'!C9</f>
        <v>Ответственный исполнитель</v>
      </c>
      <c r="D7" s="699" t="s">
        <v>31</v>
      </c>
      <c r="E7" s="700" t="s">
        <v>32</v>
      </c>
      <c r="F7" s="701"/>
      <c r="G7" s="701" t="s">
        <v>1089</v>
      </c>
      <c r="H7" s="701"/>
      <c r="I7" s="702"/>
      <c r="J7" s="703" t="s">
        <v>24</v>
      </c>
      <c r="K7" s="704"/>
      <c r="L7" s="705"/>
      <c r="M7" s="706"/>
    </row>
    <row r="8" spans="1:13" s="691" customFormat="1" ht="79.5" customHeight="1" x14ac:dyDescent="0.3">
      <c r="A8" s="707"/>
      <c r="B8" s="707"/>
      <c r="C8" s="707"/>
      <c r="D8" s="708"/>
      <c r="E8" s="709" t="str">
        <f>'[3]2023'!E10</f>
        <v>План</v>
      </c>
      <c r="F8" s="698" t="str">
        <f>'[3]2023'!F10</f>
        <v>Факт</v>
      </c>
      <c r="G8" s="698" t="str">
        <f>'[3]2023'!G10</f>
        <v xml:space="preserve"> Источник финансирования</v>
      </c>
      <c r="H8" s="698" t="str">
        <f>'[3]2023'!H10</f>
        <v>План на отчетную дату</v>
      </c>
      <c r="I8" s="698" t="str">
        <f>'[3]2023'!I10</f>
        <v>Кассовое исполнение на отчетную дату</v>
      </c>
      <c r="J8" s="710"/>
      <c r="K8" s="711"/>
      <c r="L8" s="705"/>
      <c r="M8" s="706"/>
    </row>
    <row r="9" spans="1:13" s="691" customFormat="1" ht="20.25" customHeight="1" x14ac:dyDescent="0.3">
      <c r="A9" s="707"/>
      <c r="B9" s="707"/>
      <c r="C9" s="707"/>
      <c r="D9" s="708"/>
      <c r="E9" s="712"/>
      <c r="F9" s="707"/>
      <c r="G9" s="707"/>
      <c r="H9" s="707"/>
      <c r="I9" s="707"/>
      <c r="J9" s="710"/>
      <c r="K9" s="711"/>
      <c r="L9" s="705"/>
      <c r="M9" s="706"/>
    </row>
    <row r="10" spans="1:13" s="691" customFormat="1" ht="84.75" customHeight="1" x14ac:dyDescent="0.3">
      <c r="A10" s="713"/>
      <c r="B10" s="713"/>
      <c r="C10" s="713"/>
      <c r="D10" s="714"/>
      <c r="E10" s="715"/>
      <c r="F10" s="713"/>
      <c r="G10" s="713"/>
      <c r="H10" s="713"/>
      <c r="I10" s="713"/>
      <c r="J10" s="716"/>
      <c r="K10" s="717"/>
      <c r="L10" s="705"/>
      <c r="M10" s="706"/>
    </row>
    <row r="11" spans="1:13" s="691" customFormat="1" ht="23.25" x14ac:dyDescent="0.3">
      <c r="A11" s="718">
        <v>1</v>
      </c>
      <c r="B11" s="718">
        <v>2</v>
      </c>
      <c r="C11" s="718">
        <v>3</v>
      </c>
      <c r="D11" s="719">
        <v>4</v>
      </c>
      <c r="E11" s="718">
        <v>5</v>
      </c>
      <c r="F11" s="718">
        <v>6</v>
      </c>
      <c r="G11" s="718">
        <v>7</v>
      </c>
      <c r="H11" s="718">
        <v>8</v>
      </c>
      <c r="I11" s="718">
        <v>9</v>
      </c>
      <c r="J11" s="720">
        <v>10</v>
      </c>
    </row>
    <row r="12" spans="1:13" s="20" customFormat="1" ht="118.5" hidden="1" customHeight="1" x14ac:dyDescent="0.3">
      <c r="A12" s="721" t="s">
        <v>520</v>
      </c>
      <c r="B12" s="722" t="s">
        <v>1090</v>
      </c>
      <c r="C12" s="722" t="s">
        <v>29</v>
      </c>
      <c r="D12" s="723"/>
      <c r="E12" s="724" t="s">
        <v>13</v>
      </c>
      <c r="F12" s="724">
        <v>43831</v>
      </c>
      <c r="G12" s="724">
        <v>44196</v>
      </c>
      <c r="H12" s="724">
        <v>43938</v>
      </c>
      <c r="I12" s="724">
        <v>44135</v>
      </c>
      <c r="J12" s="725" t="s">
        <v>13</v>
      </c>
    </row>
    <row r="13" spans="1:13" s="691" customFormat="1" ht="84.75" hidden="1" customHeight="1" x14ac:dyDescent="0.3">
      <c r="A13" s="721"/>
      <c r="B13" s="726" t="s">
        <v>1091</v>
      </c>
      <c r="C13" s="724" t="s">
        <v>13</v>
      </c>
      <c r="D13" s="727"/>
      <c r="E13" s="722" t="s">
        <v>1092</v>
      </c>
      <c r="F13" s="724" t="s">
        <v>13</v>
      </c>
      <c r="G13" s="724">
        <v>44196</v>
      </c>
      <c r="H13" s="724" t="s">
        <v>13</v>
      </c>
      <c r="I13" s="724">
        <v>44135</v>
      </c>
      <c r="J13" s="728"/>
    </row>
    <row r="14" spans="1:13" s="20" customFormat="1" ht="145.5" hidden="1" customHeight="1" x14ac:dyDescent="0.3">
      <c r="A14" s="729" t="s">
        <v>525</v>
      </c>
      <c r="B14" s="727" t="s">
        <v>1093</v>
      </c>
      <c r="C14" s="727" t="s">
        <v>29</v>
      </c>
      <c r="D14" s="723"/>
      <c r="E14" s="723" t="s">
        <v>13</v>
      </c>
      <c r="F14" s="723">
        <v>43831</v>
      </c>
      <c r="G14" s="723">
        <v>44196</v>
      </c>
      <c r="H14" s="723">
        <v>43938</v>
      </c>
      <c r="I14" s="723">
        <v>44135</v>
      </c>
      <c r="J14" s="730" t="s">
        <v>13</v>
      </c>
    </row>
    <row r="15" spans="1:13" s="691" customFormat="1" ht="109.5" hidden="1" customHeight="1" x14ac:dyDescent="0.3">
      <c r="A15" s="729"/>
      <c r="B15" s="731" t="s">
        <v>1094</v>
      </c>
      <c r="C15" s="723" t="s">
        <v>13</v>
      </c>
      <c r="D15" s="727"/>
      <c r="E15" s="727" t="s">
        <v>1092</v>
      </c>
      <c r="F15" s="723" t="s">
        <v>13</v>
      </c>
      <c r="G15" s="723">
        <v>44196</v>
      </c>
      <c r="H15" s="723" t="s">
        <v>13</v>
      </c>
      <c r="I15" s="723">
        <v>44135</v>
      </c>
      <c r="J15" s="732"/>
    </row>
    <row r="16" spans="1:13" s="20" customFormat="1" ht="126.75" hidden="1" customHeight="1" x14ac:dyDescent="0.3">
      <c r="A16" s="729" t="s">
        <v>530</v>
      </c>
      <c r="B16" s="727" t="s">
        <v>1095</v>
      </c>
      <c r="C16" s="727" t="s">
        <v>29</v>
      </c>
      <c r="D16" s="723"/>
      <c r="E16" s="723" t="s">
        <v>13</v>
      </c>
      <c r="F16" s="723">
        <v>43831</v>
      </c>
      <c r="G16" s="723">
        <v>44196</v>
      </c>
      <c r="H16" s="723">
        <v>43938</v>
      </c>
      <c r="I16" s="723">
        <v>44135</v>
      </c>
      <c r="J16" s="730" t="s">
        <v>13</v>
      </c>
    </row>
    <row r="17" spans="1:13" s="691" customFormat="1" ht="109.5" hidden="1" customHeight="1" x14ac:dyDescent="0.3">
      <c r="A17" s="729"/>
      <c r="B17" s="731" t="s">
        <v>1096</v>
      </c>
      <c r="C17" s="723" t="s">
        <v>13</v>
      </c>
      <c r="D17" s="727"/>
      <c r="E17" s="727" t="s">
        <v>1092</v>
      </c>
      <c r="F17" s="723" t="s">
        <v>13</v>
      </c>
      <c r="G17" s="723">
        <v>44196</v>
      </c>
      <c r="H17" s="723" t="s">
        <v>13</v>
      </c>
      <c r="I17" s="723">
        <v>44135</v>
      </c>
      <c r="J17" s="732"/>
    </row>
    <row r="18" spans="1:13" s="691" customFormat="1" ht="83.25" hidden="1" customHeight="1" x14ac:dyDescent="0.3">
      <c r="A18" s="729" t="s">
        <v>535</v>
      </c>
      <c r="B18" s="727" t="s">
        <v>1097</v>
      </c>
      <c r="C18" s="727" t="s">
        <v>29</v>
      </c>
      <c r="D18" s="723"/>
      <c r="E18" s="723" t="s">
        <v>13</v>
      </c>
      <c r="F18" s="723">
        <v>44197</v>
      </c>
      <c r="G18" s="723">
        <v>44561</v>
      </c>
      <c r="H18" s="723"/>
      <c r="I18" s="723"/>
      <c r="J18" s="730" t="s">
        <v>13</v>
      </c>
    </row>
    <row r="19" spans="1:13" s="691" customFormat="1" ht="102.75" hidden="1" customHeight="1" x14ac:dyDescent="0.3">
      <c r="A19" s="729"/>
      <c r="B19" s="731" t="s">
        <v>1098</v>
      </c>
      <c r="C19" s="727" t="s">
        <v>29</v>
      </c>
      <c r="D19" s="727"/>
      <c r="E19" s="733" t="s">
        <v>1099</v>
      </c>
      <c r="F19" s="723" t="s">
        <v>13</v>
      </c>
      <c r="G19" s="723">
        <v>44561</v>
      </c>
      <c r="H19" s="723"/>
      <c r="I19" s="723"/>
      <c r="J19" s="732"/>
    </row>
    <row r="20" spans="1:13" s="691" customFormat="1" ht="90.75" hidden="1" customHeight="1" x14ac:dyDescent="0.3">
      <c r="A20" s="729" t="s">
        <v>548</v>
      </c>
      <c r="B20" s="727" t="s">
        <v>1100</v>
      </c>
      <c r="C20" s="727" t="s">
        <v>29</v>
      </c>
      <c r="D20" s="723"/>
      <c r="E20" s="723" t="s">
        <v>13</v>
      </c>
      <c r="F20" s="723">
        <v>44197</v>
      </c>
      <c r="G20" s="723">
        <v>44561</v>
      </c>
      <c r="H20" s="723"/>
      <c r="I20" s="723"/>
      <c r="J20" s="730" t="s">
        <v>13</v>
      </c>
    </row>
    <row r="21" spans="1:13" s="691" customFormat="1" ht="109.5" hidden="1" customHeight="1" x14ac:dyDescent="0.3">
      <c r="A21" s="729"/>
      <c r="B21" s="731" t="s">
        <v>1101</v>
      </c>
      <c r="C21" s="727" t="s">
        <v>29</v>
      </c>
      <c r="D21" s="727"/>
      <c r="E21" s="733" t="s">
        <v>1102</v>
      </c>
      <c r="F21" s="723" t="s">
        <v>13</v>
      </c>
      <c r="G21" s="723">
        <v>44561</v>
      </c>
      <c r="H21" s="723"/>
      <c r="I21" s="723"/>
      <c r="J21" s="732"/>
    </row>
    <row r="22" spans="1:13" s="691" customFormat="1" ht="76.5" customHeight="1" x14ac:dyDescent="0.3">
      <c r="A22" s="734" t="s">
        <v>1103</v>
      </c>
      <c r="B22" s="735"/>
      <c r="C22" s="735"/>
      <c r="D22" s="735"/>
      <c r="E22" s="735"/>
      <c r="F22" s="735"/>
      <c r="G22" s="735"/>
      <c r="H22" s="735"/>
      <c r="I22" s="735"/>
      <c r="J22" s="736"/>
      <c r="M22" s="737" t="s">
        <v>1104</v>
      </c>
    </row>
    <row r="23" spans="1:13" s="691" customFormat="1" ht="101.25" customHeight="1" x14ac:dyDescent="0.3">
      <c r="A23" s="738" t="s">
        <v>39</v>
      </c>
      <c r="B23" s="739" t="s">
        <v>1105</v>
      </c>
      <c r="C23" s="719" t="s">
        <v>1106</v>
      </c>
      <c r="D23" s="729" t="s">
        <v>13</v>
      </c>
      <c r="E23" s="729" t="s">
        <v>13</v>
      </c>
      <c r="F23" s="729" t="s">
        <v>13</v>
      </c>
      <c r="G23" s="729" t="s">
        <v>144</v>
      </c>
      <c r="H23" s="740">
        <v>409.8</v>
      </c>
      <c r="I23" s="741">
        <v>299.82</v>
      </c>
      <c r="J23" s="729" t="s">
        <v>13</v>
      </c>
      <c r="M23" s="742">
        <f>H23+H37+H40+H43+H46+H48+H56+H58+H61+H63+H71+H73+H75+H77+H80+H83+H85+H87+H89+H92+H94+H96+H100</f>
        <v>361162.16</v>
      </c>
    </row>
    <row r="24" spans="1:13" s="691" customFormat="1" ht="89.25" hidden="1" customHeight="1" x14ac:dyDescent="0.3">
      <c r="A24" s="743" t="s">
        <v>458</v>
      </c>
      <c r="B24" s="727" t="s">
        <v>1107</v>
      </c>
      <c r="C24" s="719" t="s">
        <v>29</v>
      </c>
      <c r="D24" s="744" t="s">
        <v>1108</v>
      </c>
      <c r="E24" s="723" t="s">
        <v>13</v>
      </c>
      <c r="F24" s="729">
        <v>43191</v>
      </c>
      <c r="G24" s="729">
        <v>43373</v>
      </c>
      <c r="H24" s="740">
        <v>43312</v>
      </c>
      <c r="I24" s="740">
        <v>43432</v>
      </c>
      <c r="J24" s="745" t="s">
        <v>13</v>
      </c>
      <c r="M24" s="746"/>
    </row>
    <row r="25" spans="1:13" s="691" customFormat="1" ht="85.5" hidden="1" customHeight="1" x14ac:dyDescent="0.3">
      <c r="A25" s="743"/>
      <c r="B25" s="731" t="s">
        <v>1109</v>
      </c>
      <c r="C25" s="723" t="s">
        <v>13</v>
      </c>
      <c r="D25" s="747"/>
      <c r="E25" s="727" t="s">
        <v>1110</v>
      </c>
      <c r="F25" s="729" t="s">
        <v>13</v>
      </c>
      <c r="G25" s="729">
        <v>43373</v>
      </c>
      <c r="H25" s="740" t="s">
        <v>13</v>
      </c>
      <c r="I25" s="740">
        <v>43432</v>
      </c>
      <c r="J25" s="745"/>
      <c r="M25" s="746"/>
    </row>
    <row r="26" spans="1:13" s="691" customFormat="1" ht="87" hidden="1" customHeight="1" x14ac:dyDescent="0.3">
      <c r="A26" s="729" t="s">
        <v>588</v>
      </c>
      <c r="B26" s="727" t="s">
        <v>1111</v>
      </c>
      <c r="C26" s="719" t="s">
        <v>29</v>
      </c>
      <c r="D26" s="744"/>
      <c r="E26" s="723" t="s">
        <v>13</v>
      </c>
      <c r="F26" s="729">
        <v>43556</v>
      </c>
      <c r="G26" s="729">
        <v>43738</v>
      </c>
      <c r="H26" s="740">
        <v>43608</v>
      </c>
      <c r="I26" s="740">
        <v>43763</v>
      </c>
      <c r="J26" s="745" t="s">
        <v>13</v>
      </c>
      <c r="M26" s="746"/>
    </row>
    <row r="27" spans="1:13" s="691" customFormat="1" ht="85.5" hidden="1" customHeight="1" x14ac:dyDescent="0.3">
      <c r="A27" s="729"/>
      <c r="B27" s="731" t="s">
        <v>1112</v>
      </c>
      <c r="C27" s="723" t="s">
        <v>13</v>
      </c>
      <c r="D27" s="747"/>
      <c r="E27" s="727" t="s">
        <v>1113</v>
      </c>
      <c r="F27" s="729" t="s">
        <v>13</v>
      </c>
      <c r="G27" s="729">
        <v>43738</v>
      </c>
      <c r="H27" s="740" t="s">
        <v>13</v>
      </c>
      <c r="I27" s="740">
        <v>43763</v>
      </c>
      <c r="J27" s="745"/>
      <c r="M27" s="746"/>
    </row>
    <row r="28" spans="1:13" s="20" customFormat="1" ht="101.25" hidden="1" customHeight="1" x14ac:dyDescent="0.3">
      <c r="A28" s="729" t="s">
        <v>1114</v>
      </c>
      <c r="B28" s="727" t="s">
        <v>1115</v>
      </c>
      <c r="C28" s="719" t="s">
        <v>29</v>
      </c>
      <c r="D28" s="744"/>
      <c r="E28" s="723" t="s">
        <v>13</v>
      </c>
      <c r="F28" s="729">
        <v>43922</v>
      </c>
      <c r="G28" s="729">
        <v>44104</v>
      </c>
      <c r="H28" s="740">
        <v>43928</v>
      </c>
      <c r="I28" s="740">
        <v>44135</v>
      </c>
      <c r="J28" s="745" t="s">
        <v>13</v>
      </c>
      <c r="M28" s="748"/>
    </row>
    <row r="29" spans="1:13" s="691" customFormat="1" ht="98.25" hidden="1" customHeight="1" x14ac:dyDescent="0.3">
      <c r="A29" s="729"/>
      <c r="B29" s="731" t="s">
        <v>1116</v>
      </c>
      <c r="C29" s="723" t="s">
        <v>13</v>
      </c>
      <c r="D29" s="747"/>
      <c r="E29" s="727" t="s">
        <v>1117</v>
      </c>
      <c r="F29" s="729" t="s">
        <v>13</v>
      </c>
      <c r="G29" s="729">
        <v>44104</v>
      </c>
      <c r="H29" s="740" t="s">
        <v>13</v>
      </c>
      <c r="I29" s="740">
        <v>44135</v>
      </c>
      <c r="J29" s="745"/>
      <c r="M29" s="746"/>
    </row>
    <row r="30" spans="1:13" s="20" customFormat="1" ht="101.25" hidden="1" customHeight="1" x14ac:dyDescent="0.3">
      <c r="A30" s="729" t="s">
        <v>1118</v>
      </c>
      <c r="B30" s="727" t="s">
        <v>1119</v>
      </c>
      <c r="C30" s="719" t="s">
        <v>29</v>
      </c>
      <c r="D30" s="744"/>
      <c r="E30" s="723" t="s">
        <v>13</v>
      </c>
      <c r="F30" s="729">
        <v>43922</v>
      </c>
      <c r="G30" s="729">
        <v>44104</v>
      </c>
      <c r="H30" s="740">
        <v>43923</v>
      </c>
      <c r="I30" s="740">
        <v>44135</v>
      </c>
      <c r="J30" s="745" t="s">
        <v>13</v>
      </c>
      <c r="M30" s="748"/>
    </row>
    <row r="31" spans="1:13" s="691" customFormat="1" ht="99.75" hidden="1" customHeight="1" x14ac:dyDescent="0.3">
      <c r="A31" s="729"/>
      <c r="B31" s="731" t="s">
        <v>1120</v>
      </c>
      <c r="C31" s="723" t="s">
        <v>13</v>
      </c>
      <c r="D31" s="749"/>
      <c r="E31" s="727" t="s">
        <v>1117</v>
      </c>
      <c r="F31" s="729" t="s">
        <v>13</v>
      </c>
      <c r="G31" s="729">
        <v>44104</v>
      </c>
      <c r="H31" s="740" t="s">
        <v>13</v>
      </c>
      <c r="I31" s="740">
        <v>44135</v>
      </c>
      <c r="J31" s="745"/>
      <c r="M31" s="746"/>
    </row>
    <row r="32" spans="1:13" s="20" customFormat="1" ht="114.75" hidden="1" customHeight="1" x14ac:dyDescent="0.3">
      <c r="A32" s="729" t="s">
        <v>1121</v>
      </c>
      <c r="B32" s="727" t="s">
        <v>1122</v>
      </c>
      <c r="C32" s="719" t="s">
        <v>29</v>
      </c>
      <c r="D32" s="723"/>
      <c r="E32" s="723" t="s">
        <v>13</v>
      </c>
      <c r="F32" s="729">
        <v>43922</v>
      </c>
      <c r="G32" s="729">
        <v>44104</v>
      </c>
      <c r="H32" s="740">
        <v>43928</v>
      </c>
      <c r="I32" s="740">
        <v>44135</v>
      </c>
      <c r="J32" s="745" t="s">
        <v>13</v>
      </c>
      <c r="M32" s="748"/>
    </row>
    <row r="33" spans="1:13" s="691" customFormat="1" ht="66.75" hidden="1" customHeight="1" x14ac:dyDescent="0.3">
      <c r="A33" s="729"/>
      <c r="B33" s="731" t="s">
        <v>1123</v>
      </c>
      <c r="C33" s="723" t="s">
        <v>13</v>
      </c>
      <c r="D33" s="744"/>
      <c r="E33" s="727" t="s">
        <v>1117</v>
      </c>
      <c r="F33" s="729" t="s">
        <v>13</v>
      </c>
      <c r="G33" s="729">
        <v>44104</v>
      </c>
      <c r="H33" s="740" t="s">
        <v>13</v>
      </c>
      <c r="I33" s="740">
        <v>44135</v>
      </c>
      <c r="J33" s="745"/>
      <c r="M33" s="746"/>
    </row>
    <row r="34" spans="1:13" s="691" customFormat="1" ht="95.25" hidden="1" customHeight="1" x14ac:dyDescent="0.3">
      <c r="A34" s="729" t="s">
        <v>1124</v>
      </c>
      <c r="B34" s="727" t="s">
        <v>1125</v>
      </c>
      <c r="C34" s="719" t="s">
        <v>29</v>
      </c>
      <c r="D34" s="747"/>
      <c r="E34" s="723" t="s">
        <v>13</v>
      </c>
      <c r="F34" s="750">
        <v>44046</v>
      </c>
      <c r="G34" s="729">
        <v>44104</v>
      </c>
      <c r="H34" s="751">
        <v>44053</v>
      </c>
      <c r="I34" s="740">
        <v>44159</v>
      </c>
      <c r="J34" s="745" t="s">
        <v>13</v>
      </c>
      <c r="M34" s="746"/>
    </row>
    <row r="35" spans="1:13" s="691" customFormat="1" ht="33" hidden="1" customHeight="1" x14ac:dyDescent="0.3">
      <c r="A35" s="729"/>
      <c r="B35" s="731" t="s">
        <v>1126</v>
      </c>
      <c r="C35" s="723"/>
      <c r="D35" s="744"/>
      <c r="E35" s="727" t="s">
        <v>1117</v>
      </c>
      <c r="F35" s="729" t="s">
        <v>13</v>
      </c>
      <c r="G35" s="729">
        <v>44104</v>
      </c>
      <c r="H35" s="740" t="s">
        <v>13</v>
      </c>
      <c r="I35" s="740">
        <v>44159</v>
      </c>
      <c r="J35" s="745"/>
      <c r="M35" s="746"/>
    </row>
    <row r="36" spans="1:13" s="691" customFormat="1" ht="159" customHeight="1" x14ac:dyDescent="0.3">
      <c r="A36" s="729"/>
      <c r="B36" s="731" t="s">
        <v>1127</v>
      </c>
      <c r="C36" s="723" t="s">
        <v>1106</v>
      </c>
      <c r="D36" s="752" t="s">
        <v>1108</v>
      </c>
      <c r="E36" s="719" t="s">
        <v>1128</v>
      </c>
      <c r="F36" s="729" t="s">
        <v>1129</v>
      </c>
      <c r="G36" s="729" t="s">
        <v>13</v>
      </c>
      <c r="H36" s="740" t="s">
        <v>13</v>
      </c>
      <c r="I36" s="740" t="s">
        <v>13</v>
      </c>
      <c r="J36" s="753" t="s">
        <v>1130</v>
      </c>
      <c r="M36" s="737" t="s">
        <v>1131</v>
      </c>
    </row>
    <row r="37" spans="1:13" s="691" customFormat="1" ht="117.75" customHeight="1" x14ac:dyDescent="0.3">
      <c r="A37" s="738" t="s">
        <v>14</v>
      </c>
      <c r="B37" s="739" t="s">
        <v>1132</v>
      </c>
      <c r="C37" s="719" t="s">
        <v>1106</v>
      </c>
      <c r="D37" s="729" t="s">
        <v>13</v>
      </c>
      <c r="E37" s="729" t="s">
        <v>13</v>
      </c>
      <c r="F37" s="729" t="s">
        <v>13</v>
      </c>
      <c r="G37" s="729" t="s">
        <v>144</v>
      </c>
      <c r="H37" s="740">
        <v>589.9</v>
      </c>
      <c r="I37" s="741">
        <v>84</v>
      </c>
      <c r="J37" s="729" t="s">
        <v>13</v>
      </c>
      <c r="M37" s="742">
        <f>I23+I37+I40+I43+I46+I48+I56+I58+I61+I63+I71+I73+I75+I77+I80+I83+I85+I87+I89+I92+I94+I96+I100</f>
        <v>247167.71000000002</v>
      </c>
    </row>
    <row r="38" spans="1:13" s="691" customFormat="1" ht="327.75" customHeight="1" x14ac:dyDescent="0.3">
      <c r="A38" s="729"/>
      <c r="B38" s="731" t="s">
        <v>1133</v>
      </c>
      <c r="C38" s="719" t="s">
        <v>1106</v>
      </c>
      <c r="D38" s="752" t="s">
        <v>1108</v>
      </c>
      <c r="E38" s="719" t="s">
        <v>1134</v>
      </c>
      <c r="F38" s="729" t="s">
        <v>1135</v>
      </c>
      <c r="G38" s="729" t="s">
        <v>13</v>
      </c>
      <c r="H38" s="740" t="s">
        <v>13</v>
      </c>
      <c r="I38" s="740" t="s">
        <v>13</v>
      </c>
      <c r="J38" s="729" t="s">
        <v>1136</v>
      </c>
    </row>
    <row r="39" spans="1:13" s="691" customFormat="1" ht="235.5" customHeight="1" x14ac:dyDescent="0.3">
      <c r="A39" s="729"/>
      <c r="B39" s="731" t="s">
        <v>1137</v>
      </c>
      <c r="C39" s="719" t="s">
        <v>1106</v>
      </c>
      <c r="D39" s="752" t="s">
        <v>1108</v>
      </c>
      <c r="E39" s="719" t="s">
        <v>1138</v>
      </c>
      <c r="F39" s="729" t="s">
        <v>1139</v>
      </c>
      <c r="G39" s="729" t="s">
        <v>13</v>
      </c>
      <c r="H39" s="740" t="s">
        <v>13</v>
      </c>
      <c r="I39" s="740" t="s">
        <v>13</v>
      </c>
      <c r="J39" s="729" t="s">
        <v>1136</v>
      </c>
    </row>
    <row r="40" spans="1:13" s="691" customFormat="1" ht="158.25" customHeight="1" x14ac:dyDescent="0.3">
      <c r="A40" s="738" t="s">
        <v>59</v>
      </c>
      <c r="B40" s="739" t="s">
        <v>1140</v>
      </c>
      <c r="C40" s="719" t="s">
        <v>1106</v>
      </c>
      <c r="D40" s="729" t="s">
        <v>13</v>
      </c>
      <c r="E40" s="729" t="s">
        <v>13</v>
      </c>
      <c r="F40" s="729" t="s">
        <v>13</v>
      </c>
      <c r="G40" s="729" t="s">
        <v>144</v>
      </c>
      <c r="H40" s="740">
        <v>512.9</v>
      </c>
      <c r="I40" s="741">
        <v>210.62</v>
      </c>
      <c r="J40" s="729" t="s">
        <v>13</v>
      </c>
    </row>
    <row r="41" spans="1:13" s="691" customFormat="1" ht="114" customHeight="1" x14ac:dyDescent="0.3">
      <c r="A41" s="738"/>
      <c r="B41" s="731" t="s">
        <v>1141</v>
      </c>
      <c r="C41" s="719" t="s">
        <v>1106</v>
      </c>
      <c r="D41" s="752" t="s">
        <v>1108</v>
      </c>
      <c r="E41" s="719" t="s">
        <v>1142</v>
      </c>
      <c r="F41" s="729" t="s">
        <v>1143</v>
      </c>
      <c r="G41" s="729" t="s">
        <v>13</v>
      </c>
      <c r="H41" s="740" t="s">
        <v>13</v>
      </c>
      <c r="I41" s="740" t="s">
        <v>13</v>
      </c>
      <c r="J41" s="753" t="s">
        <v>1130</v>
      </c>
    </row>
    <row r="42" spans="1:13" s="691" customFormat="1" ht="161.25" customHeight="1" x14ac:dyDescent="0.3">
      <c r="A42" s="738"/>
      <c r="B42" s="731" t="s">
        <v>1144</v>
      </c>
      <c r="C42" s="719" t="s">
        <v>1106</v>
      </c>
      <c r="D42" s="752" t="s">
        <v>1108</v>
      </c>
      <c r="E42" s="719" t="s">
        <v>1145</v>
      </c>
      <c r="F42" s="729" t="s">
        <v>1146</v>
      </c>
      <c r="G42" s="729" t="s">
        <v>13</v>
      </c>
      <c r="H42" s="740" t="s">
        <v>13</v>
      </c>
      <c r="I42" s="740" t="s">
        <v>13</v>
      </c>
      <c r="J42" s="753" t="s">
        <v>1130</v>
      </c>
    </row>
    <row r="43" spans="1:13" s="691" customFormat="1" ht="99" customHeight="1" x14ac:dyDescent="0.3">
      <c r="A43" s="738" t="s">
        <v>62</v>
      </c>
      <c r="B43" s="739" t="s">
        <v>1147</v>
      </c>
      <c r="C43" s="719" t="s">
        <v>1106</v>
      </c>
      <c r="D43" s="729" t="s">
        <v>13</v>
      </c>
      <c r="E43" s="729" t="s">
        <v>13</v>
      </c>
      <c r="F43" s="729" t="s">
        <v>13</v>
      </c>
      <c r="G43" s="729" t="s">
        <v>144</v>
      </c>
      <c r="H43" s="740">
        <v>28072.76</v>
      </c>
      <c r="I43" s="741">
        <v>19718.7</v>
      </c>
      <c r="J43" s="729" t="s">
        <v>13</v>
      </c>
    </row>
    <row r="44" spans="1:13" s="691" customFormat="1" ht="163.5" customHeight="1" x14ac:dyDescent="0.3">
      <c r="A44" s="738"/>
      <c r="B44" s="731" t="s">
        <v>1148</v>
      </c>
      <c r="C44" s="719" t="s">
        <v>1106</v>
      </c>
      <c r="D44" s="752" t="s">
        <v>1108</v>
      </c>
      <c r="E44" s="719" t="s">
        <v>1149</v>
      </c>
      <c r="F44" s="729" t="s">
        <v>1150</v>
      </c>
      <c r="G44" s="729" t="s">
        <v>13</v>
      </c>
      <c r="H44" s="740" t="s">
        <v>13</v>
      </c>
      <c r="I44" s="740" t="s">
        <v>13</v>
      </c>
      <c r="J44" s="753" t="s">
        <v>1130</v>
      </c>
    </row>
    <row r="45" spans="1:13" s="691" customFormat="1" ht="167.25" customHeight="1" x14ac:dyDescent="0.3">
      <c r="A45" s="738"/>
      <c r="B45" s="731" t="s">
        <v>1151</v>
      </c>
      <c r="C45" s="719" t="s">
        <v>1106</v>
      </c>
      <c r="D45" s="752" t="s">
        <v>1108</v>
      </c>
      <c r="E45" s="719" t="s">
        <v>1149</v>
      </c>
      <c r="F45" s="729" t="s">
        <v>1152</v>
      </c>
      <c r="G45" s="729" t="s">
        <v>13</v>
      </c>
      <c r="H45" s="740" t="s">
        <v>13</v>
      </c>
      <c r="I45" s="740" t="s">
        <v>13</v>
      </c>
      <c r="J45" s="753" t="s">
        <v>1130</v>
      </c>
    </row>
    <row r="46" spans="1:13" s="691" customFormat="1" ht="93.75" customHeight="1" x14ac:dyDescent="0.3">
      <c r="A46" s="738" t="s">
        <v>63</v>
      </c>
      <c r="B46" s="739" t="s">
        <v>1153</v>
      </c>
      <c r="C46" s="719" t="s">
        <v>1106</v>
      </c>
      <c r="D46" s="729" t="s">
        <v>13</v>
      </c>
      <c r="E46" s="729" t="s">
        <v>13</v>
      </c>
      <c r="F46" s="729" t="s">
        <v>13</v>
      </c>
      <c r="G46" s="729" t="s">
        <v>144</v>
      </c>
      <c r="H46" s="740">
        <v>7378.39</v>
      </c>
      <c r="I46" s="741">
        <v>5108.2299999999996</v>
      </c>
      <c r="J46" s="729" t="s">
        <v>13</v>
      </c>
    </row>
    <row r="47" spans="1:13" s="691" customFormat="1" ht="170.25" customHeight="1" x14ac:dyDescent="0.3">
      <c r="A47" s="738"/>
      <c r="B47" s="731" t="s">
        <v>1154</v>
      </c>
      <c r="C47" s="719" t="s">
        <v>1106</v>
      </c>
      <c r="D47" s="752" t="s">
        <v>1108</v>
      </c>
      <c r="E47" s="719" t="s">
        <v>1155</v>
      </c>
      <c r="F47" s="729" t="s">
        <v>1156</v>
      </c>
      <c r="G47" s="729" t="s">
        <v>13</v>
      </c>
      <c r="H47" s="740" t="s">
        <v>13</v>
      </c>
      <c r="I47" s="740" t="s">
        <v>13</v>
      </c>
      <c r="J47" s="729" t="s">
        <v>1136</v>
      </c>
    </row>
    <row r="48" spans="1:13" s="691" customFormat="1" ht="130.5" customHeight="1" x14ac:dyDescent="0.3">
      <c r="A48" s="738" t="s">
        <v>66</v>
      </c>
      <c r="B48" s="739" t="s">
        <v>1157</v>
      </c>
      <c r="C48" s="719" t="s">
        <v>1158</v>
      </c>
      <c r="D48" s="729" t="s">
        <v>13</v>
      </c>
      <c r="E48" s="729" t="s">
        <v>13</v>
      </c>
      <c r="F48" s="729" t="s">
        <v>13</v>
      </c>
      <c r="G48" s="729" t="s">
        <v>144</v>
      </c>
      <c r="H48" s="740">
        <v>2848.6</v>
      </c>
      <c r="I48" s="740">
        <v>2848.6</v>
      </c>
      <c r="J48" s="729" t="s">
        <v>13</v>
      </c>
      <c r="M48" s="754"/>
    </row>
    <row r="49" spans="1:13" s="691" customFormat="1" ht="409.5" customHeight="1" x14ac:dyDescent="0.3">
      <c r="A49" s="755"/>
      <c r="B49" s="756" t="s">
        <v>1159</v>
      </c>
      <c r="C49" s="757" t="s">
        <v>1158</v>
      </c>
      <c r="D49" s="758" t="s">
        <v>1108</v>
      </c>
      <c r="E49" s="757" t="s">
        <v>1160</v>
      </c>
      <c r="F49" s="759" t="s">
        <v>1161</v>
      </c>
      <c r="G49" s="759" t="s">
        <v>13</v>
      </c>
      <c r="H49" s="759" t="s">
        <v>13</v>
      </c>
      <c r="I49" s="759" t="s">
        <v>13</v>
      </c>
      <c r="J49" s="759"/>
      <c r="M49" s="760"/>
    </row>
    <row r="50" spans="1:13" s="691" customFormat="1" ht="111.75" customHeight="1" x14ac:dyDescent="0.3">
      <c r="A50" s="761"/>
      <c r="B50" s="762"/>
      <c r="C50" s="763"/>
      <c r="D50" s="764"/>
      <c r="E50" s="763"/>
      <c r="F50" s="765"/>
      <c r="G50" s="765"/>
      <c r="H50" s="765"/>
      <c r="I50" s="765"/>
      <c r="J50" s="765"/>
      <c r="M50" s="760"/>
    </row>
    <row r="51" spans="1:13" s="691" customFormat="1" ht="27.75" customHeight="1" x14ac:dyDescent="0.3">
      <c r="A51" s="766" t="s">
        <v>1162</v>
      </c>
      <c r="B51" s="767"/>
      <c r="C51" s="767"/>
      <c r="D51" s="767"/>
      <c r="E51" s="767"/>
      <c r="F51" s="767"/>
      <c r="G51" s="767"/>
      <c r="H51" s="767"/>
      <c r="I51" s="768"/>
      <c r="J51" s="723"/>
    </row>
    <row r="52" spans="1:13" s="691" customFormat="1" ht="110.25" customHeight="1" x14ac:dyDescent="0.3">
      <c r="A52" s="738" t="s">
        <v>16</v>
      </c>
      <c r="B52" s="739" t="s">
        <v>1163</v>
      </c>
      <c r="C52" s="719" t="s">
        <v>1164</v>
      </c>
      <c r="D52" s="729" t="s">
        <v>13</v>
      </c>
      <c r="E52" s="729" t="s">
        <v>13</v>
      </c>
      <c r="F52" s="723" t="s">
        <v>13</v>
      </c>
      <c r="G52" s="723" t="s">
        <v>13</v>
      </c>
      <c r="H52" s="740" t="s">
        <v>13</v>
      </c>
      <c r="I52" s="769" t="s">
        <v>13</v>
      </c>
      <c r="J52" s="719" t="s">
        <v>13</v>
      </c>
    </row>
    <row r="53" spans="1:13" s="691" customFormat="1" ht="275.25" customHeight="1" x14ac:dyDescent="0.3">
      <c r="A53" s="738"/>
      <c r="B53" s="731" t="s">
        <v>1165</v>
      </c>
      <c r="C53" s="719" t="s">
        <v>1164</v>
      </c>
      <c r="D53" s="731" t="s">
        <v>1108</v>
      </c>
      <c r="E53" s="719" t="s">
        <v>1166</v>
      </c>
      <c r="F53" s="723" t="s">
        <v>1167</v>
      </c>
      <c r="G53" s="723" t="s">
        <v>13</v>
      </c>
      <c r="H53" s="740" t="s">
        <v>13</v>
      </c>
      <c r="I53" s="740" t="s">
        <v>13</v>
      </c>
      <c r="J53" s="770" t="s">
        <v>1168</v>
      </c>
    </row>
    <row r="54" spans="1:13" s="691" customFormat="1" ht="107.25" customHeight="1" x14ac:dyDescent="0.3">
      <c r="A54" s="738" t="s">
        <v>1169</v>
      </c>
      <c r="B54" s="739" t="s">
        <v>1170</v>
      </c>
      <c r="C54" s="719" t="s">
        <v>1164</v>
      </c>
      <c r="D54" s="729" t="s">
        <v>13</v>
      </c>
      <c r="E54" s="729" t="s">
        <v>13</v>
      </c>
      <c r="F54" s="723" t="s">
        <v>13</v>
      </c>
      <c r="G54" s="723" t="s">
        <v>13</v>
      </c>
      <c r="H54" s="723" t="s">
        <v>13</v>
      </c>
      <c r="I54" s="723" t="s">
        <v>13</v>
      </c>
      <c r="J54" s="719" t="s">
        <v>13</v>
      </c>
    </row>
    <row r="55" spans="1:13" s="691" customFormat="1" ht="258.75" customHeight="1" x14ac:dyDescent="0.3">
      <c r="A55" s="738"/>
      <c r="B55" s="731" t="s">
        <v>1171</v>
      </c>
      <c r="C55" s="719" t="s">
        <v>1164</v>
      </c>
      <c r="D55" s="731" t="s">
        <v>1108</v>
      </c>
      <c r="E55" s="719" t="s">
        <v>1172</v>
      </c>
      <c r="F55" s="723" t="s">
        <v>1173</v>
      </c>
      <c r="G55" s="723" t="s">
        <v>13</v>
      </c>
      <c r="H55" s="740" t="s">
        <v>13</v>
      </c>
      <c r="I55" s="740" t="s">
        <v>13</v>
      </c>
      <c r="J55" s="770" t="s">
        <v>1130</v>
      </c>
    </row>
    <row r="56" spans="1:13" s="691" customFormat="1" ht="151.5" customHeight="1" x14ac:dyDescent="0.3">
      <c r="A56" s="738" t="s">
        <v>1174</v>
      </c>
      <c r="B56" s="739" t="s">
        <v>1175</v>
      </c>
      <c r="C56" s="719" t="s">
        <v>1176</v>
      </c>
      <c r="D56" s="729" t="s">
        <v>13</v>
      </c>
      <c r="E56" s="729" t="s">
        <v>13</v>
      </c>
      <c r="F56" s="723" t="s">
        <v>13</v>
      </c>
      <c r="G56" s="723" t="s">
        <v>144</v>
      </c>
      <c r="H56" s="740">
        <v>5554.5</v>
      </c>
      <c r="I56" s="769">
        <v>3093.92</v>
      </c>
      <c r="J56" s="719" t="s">
        <v>13</v>
      </c>
    </row>
    <row r="57" spans="1:13" s="691" customFormat="1" ht="286.5" customHeight="1" x14ac:dyDescent="0.3">
      <c r="A57" s="738"/>
      <c r="B57" s="731" t="s">
        <v>1177</v>
      </c>
      <c r="C57" s="719" t="s">
        <v>1176</v>
      </c>
      <c r="D57" s="731" t="s">
        <v>1108</v>
      </c>
      <c r="E57" s="719" t="s">
        <v>1178</v>
      </c>
      <c r="F57" s="723" t="s">
        <v>1179</v>
      </c>
      <c r="G57" s="723" t="s">
        <v>13</v>
      </c>
      <c r="H57" s="740" t="s">
        <v>13</v>
      </c>
      <c r="I57" s="740" t="s">
        <v>13</v>
      </c>
      <c r="J57" s="770" t="s">
        <v>1130</v>
      </c>
    </row>
    <row r="58" spans="1:13" s="691" customFormat="1" ht="192" customHeight="1" x14ac:dyDescent="0.3">
      <c r="A58" s="738" t="s">
        <v>1180</v>
      </c>
      <c r="B58" s="739" t="s">
        <v>1181</v>
      </c>
      <c r="C58" s="719" t="s">
        <v>1164</v>
      </c>
      <c r="D58" s="729" t="s">
        <v>13</v>
      </c>
      <c r="E58" s="729" t="s">
        <v>13</v>
      </c>
      <c r="F58" s="723" t="s">
        <v>13</v>
      </c>
      <c r="G58" s="723" t="s">
        <v>144</v>
      </c>
      <c r="H58" s="740">
        <v>35366.800000000003</v>
      </c>
      <c r="I58" s="769">
        <v>25870.720000000001</v>
      </c>
      <c r="J58" s="719" t="s">
        <v>13</v>
      </c>
      <c r="M58" s="771"/>
    </row>
    <row r="59" spans="1:13" s="691" customFormat="1" ht="141" customHeight="1" x14ac:dyDescent="0.3">
      <c r="A59" s="738"/>
      <c r="B59" s="731" t="s">
        <v>1182</v>
      </c>
      <c r="C59" s="719" t="s">
        <v>1164</v>
      </c>
      <c r="D59" s="752" t="s">
        <v>1108</v>
      </c>
      <c r="E59" s="719" t="s">
        <v>1183</v>
      </c>
      <c r="F59" s="723" t="s">
        <v>1184</v>
      </c>
      <c r="G59" s="723" t="s">
        <v>13</v>
      </c>
      <c r="H59" s="740" t="s">
        <v>13</v>
      </c>
      <c r="I59" s="740" t="s">
        <v>13</v>
      </c>
      <c r="J59" s="770" t="s">
        <v>1130</v>
      </c>
    </row>
    <row r="60" spans="1:13" s="691" customFormat="1" ht="27.75" customHeight="1" x14ac:dyDescent="0.3">
      <c r="A60" s="766" t="s">
        <v>1185</v>
      </c>
      <c r="B60" s="767"/>
      <c r="C60" s="767"/>
      <c r="D60" s="767"/>
      <c r="E60" s="767"/>
      <c r="F60" s="767"/>
      <c r="G60" s="767"/>
      <c r="H60" s="767"/>
      <c r="I60" s="768"/>
      <c r="J60" s="723"/>
    </row>
    <row r="61" spans="1:13" s="691" customFormat="1" ht="139.5" customHeight="1" x14ac:dyDescent="0.3">
      <c r="A61" s="738" t="s">
        <v>1186</v>
      </c>
      <c r="B61" s="739" t="s">
        <v>1187</v>
      </c>
      <c r="C61" s="719" t="s">
        <v>1188</v>
      </c>
      <c r="D61" s="729" t="s">
        <v>13</v>
      </c>
      <c r="E61" s="729" t="s">
        <v>13</v>
      </c>
      <c r="F61" s="723" t="s">
        <v>13</v>
      </c>
      <c r="G61" s="723" t="s">
        <v>144</v>
      </c>
      <c r="H61" s="740">
        <v>170841.55</v>
      </c>
      <c r="I61" s="769">
        <v>116955.65</v>
      </c>
      <c r="J61" s="719" t="s">
        <v>13</v>
      </c>
      <c r="M61" s="754"/>
    </row>
    <row r="62" spans="1:13" s="691" customFormat="1" ht="380.25" customHeight="1" x14ac:dyDescent="0.3">
      <c r="A62" s="738"/>
      <c r="B62" s="731" t="s">
        <v>1189</v>
      </c>
      <c r="C62" s="719" t="s">
        <v>1188</v>
      </c>
      <c r="D62" s="752" t="s">
        <v>1108</v>
      </c>
      <c r="E62" s="719" t="s">
        <v>1190</v>
      </c>
      <c r="F62" s="723" t="s">
        <v>1191</v>
      </c>
      <c r="G62" s="723" t="s">
        <v>13</v>
      </c>
      <c r="H62" s="740" t="s">
        <v>13</v>
      </c>
      <c r="I62" s="740" t="s">
        <v>13</v>
      </c>
      <c r="J62" s="770" t="s">
        <v>1130</v>
      </c>
    </row>
    <row r="63" spans="1:13" s="691" customFormat="1" ht="127.5" customHeight="1" x14ac:dyDescent="0.3">
      <c r="A63" s="755" t="s">
        <v>1192</v>
      </c>
      <c r="B63" s="772" t="s">
        <v>1193</v>
      </c>
      <c r="C63" s="719" t="s">
        <v>1194</v>
      </c>
      <c r="D63" s="729" t="s">
        <v>13</v>
      </c>
      <c r="E63" s="729" t="s">
        <v>13</v>
      </c>
      <c r="F63" s="723" t="s">
        <v>13</v>
      </c>
      <c r="G63" s="723" t="s">
        <v>144</v>
      </c>
      <c r="H63" s="740">
        <v>50755.49</v>
      </c>
      <c r="I63" s="773">
        <v>34755.94</v>
      </c>
      <c r="J63" s="719" t="s">
        <v>13</v>
      </c>
      <c r="M63" s="774" t="s">
        <v>1195</v>
      </c>
    </row>
    <row r="64" spans="1:13" s="691" customFormat="1" ht="27.75" customHeight="1" x14ac:dyDescent="0.4">
      <c r="A64" s="775"/>
      <c r="B64" s="776"/>
      <c r="C64" s="719" t="s">
        <v>1196</v>
      </c>
      <c r="D64" s="729" t="s">
        <v>13</v>
      </c>
      <c r="E64" s="729" t="s">
        <v>13</v>
      </c>
      <c r="F64" s="723" t="s">
        <v>13</v>
      </c>
      <c r="G64" s="723" t="s">
        <v>144</v>
      </c>
      <c r="H64" s="740">
        <v>9687.19</v>
      </c>
      <c r="I64" s="773">
        <v>6760.99</v>
      </c>
      <c r="J64" s="719" t="s">
        <v>13</v>
      </c>
      <c r="M64" s="777"/>
    </row>
    <row r="65" spans="1:13" s="691" customFormat="1" ht="27.75" customHeight="1" x14ac:dyDescent="0.3">
      <c r="A65" s="775"/>
      <c r="B65" s="776"/>
      <c r="C65" s="719" t="s">
        <v>1197</v>
      </c>
      <c r="D65" s="729" t="s">
        <v>13</v>
      </c>
      <c r="E65" s="729" t="s">
        <v>13</v>
      </c>
      <c r="F65" s="723" t="s">
        <v>13</v>
      </c>
      <c r="G65" s="723" t="s">
        <v>144</v>
      </c>
      <c r="H65" s="740">
        <v>9629.33</v>
      </c>
      <c r="I65" s="773">
        <v>6455.03</v>
      </c>
      <c r="J65" s="719" t="s">
        <v>13</v>
      </c>
    </row>
    <row r="66" spans="1:13" s="691" customFormat="1" ht="27.75" customHeight="1" x14ac:dyDescent="0.3">
      <c r="A66" s="775"/>
      <c r="B66" s="776"/>
      <c r="C66" s="719" t="s">
        <v>1198</v>
      </c>
      <c r="D66" s="729" t="s">
        <v>13</v>
      </c>
      <c r="E66" s="729" t="s">
        <v>13</v>
      </c>
      <c r="F66" s="723" t="s">
        <v>13</v>
      </c>
      <c r="G66" s="723" t="s">
        <v>144</v>
      </c>
      <c r="H66" s="740">
        <v>6996.04</v>
      </c>
      <c r="I66" s="773">
        <v>4681.17</v>
      </c>
      <c r="J66" s="719" t="s">
        <v>13</v>
      </c>
    </row>
    <row r="67" spans="1:13" s="691" customFormat="1" ht="27.75" customHeight="1" x14ac:dyDescent="0.3">
      <c r="A67" s="775"/>
      <c r="B67" s="776"/>
      <c r="C67" s="719" t="s">
        <v>1199</v>
      </c>
      <c r="D67" s="729" t="s">
        <v>13</v>
      </c>
      <c r="E67" s="729" t="s">
        <v>13</v>
      </c>
      <c r="F67" s="723" t="s">
        <v>13</v>
      </c>
      <c r="G67" s="723" t="s">
        <v>144</v>
      </c>
      <c r="H67" s="740">
        <v>8681.25</v>
      </c>
      <c r="I67" s="773">
        <v>6243.14</v>
      </c>
      <c r="J67" s="719" t="s">
        <v>13</v>
      </c>
      <c r="M67" s="778" t="s">
        <v>1200</v>
      </c>
    </row>
    <row r="68" spans="1:13" s="691" customFormat="1" ht="27.75" customHeight="1" x14ac:dyDescent="0.4">
      <c r="A68" s="775"/>
      <c r="B68" s="776"/>
      <c r="C68" s="719" t="s">
        <v>1201</v>
      </c>
      <c r="D68" s="729" t="s">
        <v>13</v>
      </c>
      <c r="E68" s="729" t="s">
        <v>13</v>
      </c>
      <c r="F68" s="723" t="s">
        <v>13</v>
      </c>
      <c r="G68" s="723" t="s">
        <v>144</v>
      </c>
      <c r="H68" s="740">
        <v>6287.79</v>
      </c>
      <c r="I68" s="773">
        <v>4289.59</v>
      </c>
      <c r="J68" s="719" t="s">
        <v>13</v>
      </c>
      <c r="M68" s="777"/>
    </row>
    <row r="69" spans="1:13" s="691" customFormat="1" ht="27.75" customHeight="1" x14ac:dyDescent="0.3">
      <c r="A69" s="761"/>
      <c r="B69" s="779"/>
      <c r="C69" s="719" t="s">
        <v>1202</v>
      </c>
      <c r="D69" s="729" t="s">
        <v>13</v>
      </c>
      <c r="E69" s="729" t="s">
        <v>13</v>
      </c>
      <c r="F69" s="723" t="s">
        <v>13</v>
      </c>
      <c r="G69" s="723" t="s">
        <v>144</v>
      </c>
      <c r="H69" s="740">
        <v>9503.89</v>
      </c>
      <c r="I69" s="773">
        <v>6326.1</v>
      </c>
      <c r="J69" s="719" t="s">
        <v>13</v>
      </c>
    </row>
    <row r="70" spans="1:13" s="691" customFormat="1" ht="189.75" customHeight="1" x14ac:dyDescent="0.3">
      <c r="A70" s="738"/>
      <c r="B70" s="731" t="s">
        <v>1203</v>
      </c>
      <c r="C70" s="719" t="s">
        <v>1194</v>
      </c>
      <c r="D70" s="752" t="s">
        <v>1108</v>
      </c>
      <c r="E70" s="719" t="s">
        <v>1204</v>
      </c>
      <c r="F70" s="723" t="s">
        <v>1205</v>
      </c>
      <c r="G70" s="723" t="s">
        <v>13</v>
      </c>
      <c r="H70" s="740" t="s">
        <v>13</v>
      </c>
      <c r="I70" s="740" t="s">
        <v>13</v>
      </c>
      <c r="J70" s="770" t="s">
        <v>1130</v>
      </c>
    </row>
    <row r="71" spans="1:13" s="691" customFormat="1" ht="189.75" customHeight="1" x14ac:dyDescent="0.3">
      <c r="A71" s="738" t="s">
        <v>1206</v>
      </c>
      <c r="B71" s="739" t="s">
        <v>1207</v>
      </c>
      <c r="C71" s="719" t="s">
        <v>1208</v>
      </c>
      <c r="D71" s="729" t="s">
        <v>13</v>
      </c>
      <c r="E71" s="729" t="s">
        <v>13</v>
      </c>
      <c r="F71" s="723" t="s">
        <v>13</v>
      </c>
      <c r="G71" s="723" t="s">
        <v>144</v>
      </c>
      <c r="H71" s="740">
        <v>16.920000000000002</v>
      </c>
      <c r="I71" s="740">
        <v>15.95</v>
      </c>
      <c r="J71" s="723" t="s">
        <v>13</v>
      </c>
    </row>
    <row r="72" spans="1:13" s="691" customFormat="1" ht="189.75" customHeight="1" x14ac:dyDescent="0.3">
      <c r="A72" s="738"/>
      <c r="B72" s="731" t="s">
        <v>1209</v>
      </c>
      <c r="C72" s="719" t="s">
        <v>1208</v>
      </c>
      <c r="D72" s="752" t="s">
        <v>1108</v>
      </c>
      <c r="E72" s="719" t="s">
        <v>1210</v>
      </c>
      <c r="F72" s="723" t="s">
        <v>1211</v>
      </c>
      <c r="G72" s="723" t="s">
        <v>13</v>
      </c>
      <c r="H72" s="740" t="s">
        <v>13</v>
      </c>
      <c r="I72" s="740" t="s">
        <v>13</v>
      </c>
      <c r="J72" s="780" t="s">
        <v>1130</v>
      </c>
    </row>
    <row r="73" spans="1:13" s="691" customFormat="1" ht="78" customHeight="1" x14ac:dyDescent="0.3">
      <c r="A73" s="738" t="s">
        <v>1212</v>
      </c>
      <c r="B73" s="739" t="s">
        <v>1213</v>
      </c>
      <c r="C73" s="719" t="s">
        <v>1214</v>
      </c>
      <c r="D73" s="729" t="s">
        <v>13</v>
      </c>
      <c r="E73" s="729" t="s">
        <v>13</v>
      </c>
      <c r="F73" s="723" t="s">
        <v>13</v>
      </c>
      <c r="G73" s="723" t="s">
        <v>144</v>
      </c>
      <c r="H73" s="740">
        <v>12011.3</v>
      </c>
      <c r="I73" s="769">
        <v>8818.4599999999991</v>
      </c>
      <c r="J73" s="719" t="s">
        <v>13</v>
      </c>
      <c r="M73" s="771"/>
    </row>
    <row r="74" spans="1:13" s="691" customFormat="1" ht="153" customHeight="1" x14ac:dyDescent="0.3">
      <c r="A74" s="738"/>
      <c r="B74" s="731" t="s">
        <v>1215</v>
      </c>
      <c r="C74" s="719" t="s">
        <v>1214</v>
      </c>
      <c r="D74" s="752" t="s">
        <v>1108</v>
      </c>
      <c r="E74" s="719" t="s">
        <v>1216</v>
      </c>
      <c r="F74" s="723" t="s">
        <v>1217</v>
      </c>
      <c r="G74" s="723" t="s">
        <v>13</v>
      </c>
      <c r="H74" s="740" t="s">
        <v>13</v>
      </c>
      <c r="I74" s="740" t="s">
        <v>13</v>
      </c>
      <c r="J74" s="770" t="s">
        <v>1130</v>
      </c>
      <c r="M74" s="781" t="s">
        <v>1218</v>
      </c>
    </row>
    <row r="75" spans="1:13" s="691" customFormat="1" ht="95.25" customHeight="1" x14ac:dyDescent="0.3">
      <c r="A75" s="738" t="s">
        <v>1219</v>
      </c>
      <c r="B75" s="739" t="s">
        <v>1220</v>
      </c>
      <c r="C75" s="719" t="s">
        <v>1214</v>
      </c>
      <c r="D75" s="729" t="s">
        <v>13</v>
      </c>
      <c r="E75" s="729" t="s">
        <v>13</v>
      </c>
      <c r="F75" s="723" t="s">
        <v>13</v>
      </c>
      <c r="G75" s="723" t="s">
        <v>144</v>
      </c>
      <c r="H75" s="740">
        <v>21427.54</v>
      </c>
      <c r="I75" s="769">
        <v>15070.44</v>
      </c>
      <c r="J75" s="719" t="s">
        <v>13</v>
      </c>
      <c r="M75" s="782"/>
    </row>
    <row r="76" spans="1:13" s="691" customFormat="1" ht="151.5" customHeight="1" x14ac:dyDescent="0.3">
      <c r="A76" s="738"/>
      <c r="B76" s="731" t="s">
        <v>1221</v>
      </c>
      <c r="C76" s="719" t="s">
        <v>1214</v>
      </c>
      <c r="D76" s="752" t="s">
        <v>1108</v>
      </c>
      <c r="E76" s="719" t="s">
        <v>1222</v>
      </c>
      <c r="F76" s="723" t="s">
        <v>1223</v>
      </c>
      <c r="G76" s="723" t="s">
        <v>13</v>
      </c>
      <c r="H76" s="740" t="s">
        <v>13</v>
      </c>
      <c r="I76" s="740" t="s">
        <v>13</v>
      </c>
      <c r="J76" s="723"/>
    </row>
    <row r="77" spans="1:13" s="691" customFormat="1" ht="72.75" customHeight="1" x14ac:dyDescent="0.3">
      <c r="A77" s="738" t="s">
        <v>1224</v>
      </c>
      <c r="B77" s="739" t="s">
        <v>1225</v>
      </c>
      <c r="C77" s="719" t="s">
        <v>1208</v>
      </c>
      <c r="D77" s="729" t="s">
        <v>13</v>
      </c>
      <c r="E77" s="729" t="s">
        <v>13</v>
      </c>
      <c r="F77" s="723" t="s">
        <v>13</v>
      </c>
      <c r="G77" s="723" t="s">
        <v>144</v>
      </c>
      <c r="H77" s="740">
        <v>2502.6</v>
      </c>
      <c r="I77" s="769">
        <v>1765.67</v>
      </c>
      <c r="J77" s="719" t="s">
        <v>13</v>
      </c>
      <c r="M77" s="771"/>
    </row>
    <row r="78" spans="1:13" s="691" customFormat="1" ht="118.5" customHeight="1" x14ac:dyDescent="0.3">
      <c r="A78" s="738"/>
      <c r="B78" s="731" t="s">
        <v>1226</v>
      </c>
      <c r="C78" s="719" t="s">
        <v>1208</v>
      </c>
      <c r="D78" s="752" t="s">
        <v>1108</v>
      </c>
      <c r="E78" s="719" t="s">
        <v>1227</v>
      </c>
      <c r="F78" s="723" t="s">
        <v>1228</v>
      </c>
      <c r="G78" s="723" t="s">
        <v>13</v>
      </c>
      <c r="H78" s="740" t="s">
        <v>13</v>
      </c>
      <c r="I78" s="740" t="s">
        <v>13</v>
      </c>
      <c r="J78" s="770" t="s">
        <v>1130</v>
      </c>
      <c r="M78" s="783"/>
    </row>
    <row r="79" spans="1:13" s="691" customFormat="1" ht="202.5" customHeight="1" x14ac:dyDescent="0.3">
      <c r="A79" s="738"/>
      <c r="B79" s="731" t="s">
        <v>1229</v>
      </c>
      <c r="C79" s="719" t="s">
        <v>1208</v>
      </c>
      <c r="D79" s="752" t="s">
        <v>1108</v>
      </c>
      <c r="E79" s="719" t="s">
        <v>1230</v>
      </c>
      <c r="F79" s="723" t="s">
        <v>1231</v>
      </c>
      <c r="G79" s="723" t="s">
        <v>13</v>
      </c>
      <c r="H79" s="740" t="s">
        <v>13</v>
      </c>
      <c r="I79" s="740" t="s">
        <v>13</v>
      </c>
      <c r="J79" s="723"/>
      <c r="M79" s="784"/>
    </row>
    <row r="80" spans="1:13" s="691" customFormat="1" ht="75" customHeight="1" x14ac:dyDescent="0.3">
      <c r="A80" s="738" t="s">
        <v>1232</v>
      </c>
      <c r="B80" s="739" t="s">
        <v>1233</v>
      </c>
      <c r="C80" s="719" t="s">
        <v>1234</v>
      </c>
      <c r="D80" s="729" t="s">
        <v>13</v>
      </c>
      <c r="E80" s="729" t="s">
        <v>13</v>
      </c>
      <c r="F80" s="723" t="s">
        <v>13</v>
      </c>
      <c r="G80" s="723" t="s">
        <v>142</v>
      </c>
      <c r="H80" s="740">
        <v>2080</v>
      </c>
      <c r="I80" s="769">
        <v>1855</v>
      </c>
      <c r="J80" s="719" t="s">
        <v>13</v>
      </c>
      <c r="M80" s="785"/>
    </row>
    <row r="81" spans="1:13" s="691" customFormat="1" ht="163.5" customHeight="1" x14ac:dyDescent="0.3">
      <c r="A81" s="738"/>
      <c r="B81" s="731" t="s">
        <v>1235</v>
      </c>
      <c r="C81" s="719" t="s">
        <v>1234</v>
      </c>
      <c r="D81" s="752" t="s">
        <v>1108</v>
      </c>
      <c r="E81" s="719" t="s">
        <v>1236</v>
      </c>
      <c r="F81" s="723" t="s">
        <v>1237</v>
      </c>
      <c r="G81" s="723" t="s">
        <v>13</v>
      </c>
      <c r="H81" s="740" t="s">
        <v>13</v>
      </c>
      <c r="I81" s="740" t="s">
        <v>13</v>
      </c>
      <c r="J81" s="770" t="s">
        <v>1130</v>
      </c>
    </row>
    <row r="82" spans="1:13" s="691" customFormat="1" ht="170.25" customHeight="1" x14ac:dyDescent="0.3">
      <c r="A82" s="738"/>
      <c r="B82" s="731" t="s">
        <v>1238</v>
      </c>
      <c r="C82" s="719" t="s">
        <v>1234</v>
      </c>
      <c r="D82" s="752" t="s">
        <v>1108</v>
      </c>
      <c r="E82" s="719" t="s">
        <v>1236</v>
      </c>
      <c r="F82" s="723" t="s">
        <v>1239</v>
      </c>
      <c r="G82" s="723" t="s">
        <v>13</v>
      </c>
      <c r="H82" s="740" t="s">
        <v>13</v>
      </c>
      <c r="I82" s="740" t="s">
        <v>13</v>
      </c>
      <c r="J82" s="770" t="s">
        <v>1130</v>
      </c>
    </row>
    <row r="83" spans="1:13" s="691" customFormat="1" ht="188.25" customHeight="1" x14ac:dyDescent="0.3">
      <c r="A83" s="738" t="s">
        <v>1240</v>
      </c>
      <c r="B83" s="739" t="s">
        <v>1241</v>
      </c>
      <c r="C83" s="719" t="s">
        <v>1214</v>
      </c>
      <c r="D83" s="729" t="s">
        <v>13</v>
      </c>
      <c r="E83" s="729" t="s">
        <v>13</v>
      </c>
      <c r="F83" s="723" t="s">
        <v>13</v>
      </c>
      <c r="G83" s="723" t="s">
        <v>140</v>
      </c>
      <c r="H83" s="740">
        <v>54.75</v>
      </c>
      <c r="I83" s="769">
        <v>0</v>
      </c>
      <c r="J83" s="719" t="s">
        <v>13</v>
      </c>
      <c r="M83" s="771"/>
    </row>
    <row r="84" spans="1:13" s="691" customFormat="1" ht="158.25" customHeight="1" x14ac:dyDescent="0.3">
      <c r="A84" s="738"/>
      <c r="B84" s="731" t="s">
        <v>1242</v>
      </c>
      <c r="C84" s="719" t="s">
        <v>1214</v>
      </c>
      <c r="D84" s="752" t="s">
        <v>1108</v>
      </c>
      <c r="E84" s="719" t="s">
        <v>1236</v>
      </c>
      <c r="F84" s="723" t="s">
        <v>1243</v>
      </c>
      <c r="G84" s="723" t="s">
        <v>13</v>
      </c>
      <c r="H84" s="740" t="s">
        <v>13</v>
      </c>
      <c r="I84" s="740" t="s">
        <v>13</v>
      </c>
      <c r="J84" s="770" t="s">
        <v>1130</v>
      </c>
    </row>
    <row r="85" spans="1:13" s="691" customFormat="1" ht="331.5" customHeight="1" x14ac:dyDescent="0.3">
      <c r="A85" s="738" t="s">
        <v>1244</v>
      </c>
      <c r="B85" s="739" t="s">
        <v>1245</v>
      </c>
      <c r="C85" s="719" t="s">
        <v>1214</v>
      </c>
      <c r="D85" s="729" t="s">
        <v>13</v>
      </c>
      <c r="E85" s="729" t="s">
        <v>13</v>
      </c>
      <c r="F85" s="723" t="s">
        <v>13</v>
      </c>
      <c r="G85" s="723" t="s">
        <v>142</v>
      </c>
      <c r="H85" s="740">
        <v>658.5</v>
      </c>
      <c r="I85" s="769">
        <v>260.04000000000002</v>
      </c>
      <c r="J85" s="719" t="s">
        <v>13</v>
      </c>
      <c r="M85" s="786"/>
    </row>
    <row r="86" spans="1:13" s="691" customFormat="1" ht="166.5" customHeight="1" x14ac:dyDescent="0.3">
      <c r="A86" s="738"/>
      <c r="B86" s="731" t="s">
        <v>1246</v>
      </c>
      <c r="C86" s="719" t="s">
        <v>1214</v>
      </c>
      <c r="D86" s="752" t="s">
        <v>1108</v>
      </c>
      <c r="E86" s="719" t="s">
        <v>1236</v>
      </c>
      <c r="F86" s="723" t="s">
        <v>1247</v>
      </c>
      <c r="G86" s="723" t="s">
        <v>13</v>
      </c>
      <c r="H86" s="740" t="s">
        <v>13</v>
      </c>
      <c r="I86" s="740" t="s">
        <v>13</v>
      </c>
      <c r="J86" s="770" t="s">
        <v>1130</v>
      </c>
    </row>
    <row r="87" spans="1:13" s="691" customFormat="1" ht="212.25" customHeight="1" x14ac:dyDescent="0.3">
      <c r="A87" s="738" t="s">
        <v>1248</v>
      </c>
      <c r="B87" s="739" t="s">
        <v>1249</v>
      </c>
      <c r="C87" s="719" t="s">
        <v>1214</v>
      </c>
      <c r="D87" s="729" t="s">
        <v>13</v>
      </c>
      <c r="E87" s="729" t="s">
        <v>13</v>
      </c>
      <c r="F87" s="723" t="s">
        <v>13</v>
      </c>
      <c r="G87" s="723" t="s">
        <v>142</v>
      </c>
      <c r="H87" s="740">
        <v>7725.4</v>
      </c>
      <c r="I87" s="769">
        <v>3212.8</v>
      </c>
      <c r="J87" s="719" t="s">
        <v>13</v>
      </c>
      <c r="M87" s="771"/>
    </row>
    <row r="88" spans="1:13" s="691" customFormat="1" ht="206.25" customHeight="1" x14ac:dyDescent="0.3">
      <c r="A88" s="738"/>
      <c r="B88" s="731" t="s">
        <v>1250</v>
      </c>
      <c r="C88" s="719" t="s">
        <v>1214</v>
      </c>
      <c r="D88" s="752" t="s">
        <v>1108</v>
      </c>
      <c r="E88" s="719" t="s">
        <v>1236</v>
      </c>
      <c r="F88" s="723" t="s">
        <v>1243</v>
      </c>
      <c r="G88" s="723" t="s">
        <v>13</v>
      </c>
      <c r="H88" s="740" t="s">
        <v>13</v>
      </c>
      <c r="I88" s="740" t="s">
        <v>13</v>
      </c>
      <c r="J88" s="770" t="s">
        <v>1130</v>
      </c>
    </row>
    <row r="89" spans="1:13" s="691" customFormat="1" ht="93.75" customHeight="1" x14ac:dyDescent="0.3">
      <c r="A89" s="738" t="s">
        <v>1251</v>
      </c>
      <c r="B89" s="739" t="s">
        <v>1252</v>
      </c>
      <c r="C89" s="719" t="s">
        <v>1253</v>
      </c>
      <c r="D89" s="729" t="s">
        <v>13</v>
      </c>
      <c r="E89" s="729" t="s">
        <v>13</v>
      </c>
      <c r="F89" s="723" t="s">
        <v>13</v>
      </c>
      <c r="G89" s="723" t="s">
        <v>144</v>
      </c>
      <c r="H89" s="787">
        <v>2768</v>
      </c>
      <c r="I89" s="788">
        <v>1561</v>
      </c>
      <c r="J89" s="719" t="s">
        <v>13</v>
      </c>
      <c r="M89" s="754"/>
    </row>
    <row r="90" spans="1:13" s="691" customFormat="1" ht="125.25" customHeight="1" x14ac:dyDescent="0.3">
      <c r="A90" s="738"/>
      <c r="B90" s="731" t="s">
        <v>1254</v>
      </c>
      <c r="C90" s="719" t="s">
        <v>1253</v>
      </c>
      <c r="D90" s="752" t="s">
        <v>1108</v>
      </c>
      <c r="E90" s="719" t="s">
        <v>1255</v>
      </c>
      <c r="F90" s="723" t="s">
        <v>1256</v>
      </c>
      <c r="G90" s="723" t="s">
        <v>13</v>
      </c>
      <c r="H90" s="740" t="s">
        <v>13</v>
      </c>
      <c r="I90" s="740" t="s">
        <v>13</v>
      </c>
      <c r="J90" s="770" t="s">
        <v>1130</v>
      </c>
    </row>
    <row r="91" spans="1:13" s="691" customFormat="1" ht="27.75" customHeight="1" x14ac:dyDescent="0.3">
      <c r="A91" s="766" t="s">
        <v>1257</v>
      </c>
      <c r="B91" s="767"/>
      <c r="C91" s="767"/>
      <c r="D91" s="767"/>
      <c r="E91" s="767"/>
      <c r="F91" s="767"/>
      <c r="G91" s="767"/>
      <c r="H91" s="767"/>
      <c r="I91" s="768"/>
      <c r="J91" s="723"/>
    </row>
    <row r="92" spans="1:13" s="691" customFormat="1" ht="91.5" customHeight="1" x14ac:dyDescent="0.3">
      <c r="A92" s="738" t="s">
        <v>1258</v>
      </c>
      <c r="B92" s="739" t="s">
        <v>1259</v>
      </c>
      <c r="C92" s="719" t="s">
        <v>1260</v>
      </c>
      <c r="D92" s="729" t="s">
        <v>13</v>
      </c>
      <c r="E92" s="729" t="s">
        <v>13</v>
      </c>
      <c r="F92" s="723" t="s">
        <v>13</v>
      </c>
      <c r="G92" s="723" t="s">
        <v>144</v>
      </c>
      <c r="H92" s="740">
        <v>1583.08</v>
      </c>
      <c r="I92" s="769">
        <v>149</v>
      </c>
      <c r="J92" s="719" t="s">
        <v>13</v>
      </c>
      <c r="M92" s="771"/>
    </row>
    <row r="93" spans="1:13" s="691" customFormat="1" ht="200.25" customHeight="1" x14ac:dyDescent="0.3">
      <c r="A93" s="738"/>
      <c r="B93" s="731" t="s">
        <v>1261</v>
      </c>
      <c r="C93" s="719" t="s">
        <v>1260</v>
      </c>
      <c r="D93" s="752" t="s">
        <v>1108</v>
      </c>
      <c r="E93" s="719" t="s">
        <v>1262</v>
      </c>
      <c r="F93" s="723" t="s">
        <v>1262</v>
      </c>
      <c r="G93" s="723" t="s">
        <v>13</v>
      </c>
      <c r="H93" s="740" t="s">
        <v>13</v>
      </c>
      <c r="I93" s="740" t="s">
        <v>13</v>
      </c>
      <c r="J93" s="723" t="s">
        <v>1263</v>
      </c>
    </row>
    <row r="94" spans="1:13" s="691" customFormat="1" ht="105" customHeight="1" x14ac:dyDescent="0.3">
      <c r="A94" s="738" t="s">
        <v>1264</v>
      </c>
      <c r="B94" s="739" t="s">
        <v>1265</v>
      </c>
      <c r="C94" s="719" t="s">
        <v>1260</v>
      </c>
      <c r="D94" s="729" t="s">
        <v>13</v>
      </c>
      <c r="E94" s="729" t="s">
        <v>13</v>
      </c>
      <c r="F94" s="723" t="s">
        <v>13</v>
      </c>
      <c r="G94" s="723" t="s">
        <v>144</v>
      </c>
      <c r="H94" s="740">
        <v>330.68</v>
      </c>
      <c r="I94" s="769">
        <v>198.4</v>
      </c>
      <c r="J94" s="719" t="s">
        <v>13</v>
      </c>
      <c r="M94" s="771"/>
    </row>
    <row r="95" spans="1:13" s="691" customFormat="1" ht="167.25" customHeight="1" x14ac:dyDescent="0.3">
      <c r="A95" s="738"/>
      <c r="B95" s="731" t="s">
        <v>1266</v>
      </c>
      <c r="C95" s="719" t="s">
        <v>1260</v>
      </c>
      <c r="D95" s="752" t="s">
        <v>1108</v>
      </c>
      <c r="E95" s="719" t="s">
        <v>1267</v>
      </c>
      <c r="F95" s="723" t="s">
        <v>1268</v>
      </c>
      <c r="G95" s="723" t="s">
        <v>13</v>
      </c>
      <c r="H95" s="740" t="s">
        <v>13</v>
      </c>
      <c r="I95" s="740" t="s">
        <v>13</v>
      </c>
      <c r="J95" s="723"/>
    </row>
    <row r="96" spans="1:13" s="691" customFormat="1" ht="90.75" customHeight="1" x14ac:dyDescent="0.3">
      <c r="A96" s="738" t="s">
        <v>1269</v>
      </c>
      <c r="B96" s="739" t="s">
        <v>1270</v>
      </c>
      <c r="C96" s="719" t="s">
        <v>1260</v>
      </c>
      <c r="D96" s="729" t="s">
        <v>13</v>
      </c>
      <c r="E96" s="729" t="s">
        <v>13</v>
      </c>
      <c r="F96" s="723" t="s">
        <v>13</v>
      </c>
      <c r="G96" s="723" t="s">
        <v>144</v>
      </c>
      <c r="H96" s="740">
        <v>1945</v>
      </c>
      <c r="I96" s="769">
        <v>1018.98</v>
      </c>
      <c r="J96" s="719" t="s">
        <v>13</v>
      </c>
      <c r="M96" s="771"/>
    </row>
    <row r="97" spans="1:13" s="691" customFormat="1" ht="294.75" customHeight="1" x14ac:dyDescent="0.3">
      <c r="A97" s="738"/>
      <c r="B97" s="731" t="s">
        <v>1271</v>
      </c>
      <c r="C97" s="719" t="s">
        <v>1260</v>
      </c>
      <c r="D97" s="752" t="s">
        <v>1108</v>
      </c>
      <c r="E97" s="719" t="s">
        <v>1272</v>
      </c>
      <c r="F97" s="723" t="s">
        <v>1273</v>
      </c>
      <c r="G97" s="723" t="s">
        <v>13</v>
      </c>
      <c r="H97" s="740" t="s">
        <v>13</v>
      </c>
      <c r="I97" s="740" t="s">
        <v>13</v>
      </c>
      <c r="J97" s="770" t="s">
        <v>1130</v>
      </c>
    </row>
    <row r="98" spans="1:13" s="691" customFormat="1" ht="192.75" customHeight="1" x14ac:dyDescent="0.3">
      <c r="A98" s="738"/>
      <c r="B98" s="731" t="s">
        <v>1274</v>
      </c>
      <c r="C98" s="719" t="s">
        <v>1260</v>
      </c>
      <c r="D98" s="752" t="s">
        <v>1108</v>
      </c>
      <c r="E98" s="719" t="s">
        <v>1275</v>
      </c>
      <c r="F98" s="723" t="s">
        <v>1276</v>
      </c>
      <c r="G98" s="723" t="s">
        <v>13</v>
      </c>
      <c r="H98" s="740" t="s">
        <v>13</v>
      </c>
      <c r="I98" s="740" t="s">
        <v>13</v>
      </c>
      <c r="J98" s="723"/>
    </row>
    <row r="99" spans="1:13" s="691" customFormat="1" ht="324" customHeight="1" x14ac:dyDescent="0.3">
      <c r="A99" s="738"/>
      <c r="B99" s="731" t="s">
        <v>1277</v>
      </c>
      <c r="C99" s="719" t="s">
        <v>1260</v>
      </c>
      <c r="D99" s="752" t="s">
        <v>1108</v>
      </c>
      <c r="E99" s="719" t="s">
        <v>1278</v>
      </c>
      <c r="F99" s="723" t="s">
        <v>1279</v>
      </c>
      <c r="G99" s="723" t="s">
        <v>13</v>
      </c>
      <c r="H99" s="740" t="s">
        <v>13</v>
      </c>
      <c r="I99" s="740" t="s">
        <v>13</v>
      </c>
      <c r="J99" s="723"/>
      <c r="M99" s="789"/>
    </row>
    <row r="100" spans="1:13" s="691" customFormat="1" ht="143.25" customHeight="1" x14ac:dyDescent="0.3">
      <c r="A100" s="738" t="s">
        <v>1280</v>
      </c>
      <c r="B100" s="739" t="s">
        <v>1281</v>
      </c>
      <c r="C100" s="719" t="s">
        <v>1282</v>
      </c>
      <c r="D100" s="729" t="s">
        <v>13</v>
      </c>
      <c r="E100" s="729" t="s">
        <v>13</v>
      </c>
      <c r="F100" s="723" t="s">
        <v>13</v>
      </c>
      <c r="G100" s="723" t="s">
        <v>144</v>
      </c>
      <c r="H100" s="740">
        <v>5727.7</v>
      </c>
      <c r="I100" s="769">
        <v>4295.7700000000004</v>
      </c>
      <c r="J100" s="719" t="s">
        <v>13</v>
      </c>
      <c r="M100" s="771"/>
    </row>
    <row r="101" spans="1:13" s="691" customFormat="1" ht="292.5" customHeight="1" x14ac:dyDescent="0.3">
      <c r="A101" s="738"/>
      <c r="B101" s="731" t="s">
        <v>1283</v>
      </c>
      <c r="C101" s="719" t="s">
        <v>1282</v>
      </c>
      <c r="D101" s="752" t="s">
        <v>1108</v>
      </c>
      <c r="E101" s="719" t="s">
        <v>1284</v>
      </c>
      <c r="F101" s="723" t="s">
        <v>1285</v>
      </c>
      <c r="G101" s="723" t="s">
        <v>13</v>
      </c>
      <c r="H101" s="740" t="s">
        <v>13</v>
      </c>
      <c r="I101" s="740" t="s">
        <v>13</v>
      </c>
      <c r="J101" s="770" t="s">
        <v>1130</v>
      </c>
    </row>
    <row r="102" spans="1:13" s="691" customFormat="1" ht="96.75" customHeight="1" x14ac:dyDescent="0.3">
      <c r="A102" s="738" t="s">
        <v>1286</v>
      </c>
      <c r="B102" s="739" t="s">
        <v>1287</v>
      </c>
      <c r="C102" s="719" t="s">
        <v>1288</v>
      </c>
      <c r="D102" s="729" t="s">
        <v>13</v>
      </c>
      <c r="E102" s="729" t="s">
        <v>13</v>
      </c>
      <c r="F102" s="723" t="s">
        <v>13</v>
      </c>
      <c r="G102" s="723" t="s">
        <v>13</v>
      </c>
      <c r="H102" s="723" t="s">
        <v>13</v>
      </c>
      <c r="I102" s="723" t="s">
        <v>13</v>
      </c>
      <c r="J102" s="719" t="s">
        <v>13</v>
      </c>
    </row>
    <row r="103" spans="1:13" s="691" customFormat="1" ht="206.25" customHeight="1" x14ac:dyDescent="0.3">
      <c r="A103" s="738"/>
      <c r="B103" s="731" t="s">
        <v>1289</v>
      </c>
      <c r="C103" s="719" t="s">
        <v>1288</v>
      </c>
      <c r="D103" s="752" t="s">
        <v>1108</v>
      </c>
      <c r="E103" s="719" t="s">
        <v>1290</v>
      </c>
      <c r="F103" s="723" t="s">
        <v>1291</v>
      </c>
      <c r="G103" s="723" t="s">
        <v>13</v>
      </c>
      <c r="H103" s="740" t="s">
        <v>13</v>
      </c>
      <c r="I103" s="740" t="s">
        <v>13</v>
      </c>
      <c r="J103" s="770" t="s">
        <v>1130</v>
      </c>
    </row>
    <row r="104" spans="1:13" s="691" customFormat="1" ht="104.25" customHeight="1" x14ac:dyDescent="0.3">
      <c r="A104" s="738" t="s">
        <v>1292</v>
      </c>
      <c r="B104" s="739" t="s">
        <v>1293</v>
      </c>
      <c r="C104" s="719" t="s">
        <v>1294</v>
      </c>
      <c r="D104" s="729" t="s">
        <v>13</v>
      </c>
      <c r="E104" s="729" t="s">
        <v>13</v>
      </c>
      <c r="F104" s="723" t="s">
        <v>13</v>
      </c>
      <c r="G104" s="723" t="s">
        <v>13</v>
      </c>
      <c r="H104" s="723" t="s">
        <v>13</v>
      </c>
      <c r="I104" s="723" t="s">
        <v>13</v>
      </c>
      <c r="J104" s="719" t="s">
        <v>13</v>
      </c>
    </row>
    <row r="105" spans="1:13" s="691" customFormat="1" ht="104.25" customHeight="1" x14ac:dyDescent="0.3">
      <c r="A105" s="738"/>
      <c r="B105" s="731" t="s">
        <v>1295</v>
      </c>
      <c r="C105" s="719" t="s">
        <v>1294</v>
      </c>
      <c r="D105" s="752" t="s">
        <v>1108</v>
      </c>
      <c r="E105" s="719" t="s">
        <v>1296</v>
      </c>
      <c r="F105" s="719" t="s">
        <v>1297</v>
      </c>
      <c r="G105" s="723" t="s">
        <v>13</v>
      </c>
      <c r="H105" s="740" t="s">
        <v>13</v>
      </c>
      <c r="I105" s="740" t="s">
        <v>13</v>
      </c>
      <c r="J105" s="770" t="s">
        <v>1130</v>
      </c>
    </row>
    <row r="106" spans="1:13" s="691" customFormat="1" ht="63" hidden="1" customHeight="1" x14ac:dyDescent="0.3">
      <c r="A106" s="790" t="s">
        <v>1298</v>
      </c>
      <c r="B106" s="791"/>
      <c r="C106" s="791"/>
      <c r="D106" s="791"/>
      <c r="E106" s="791"/>
      <c r="F106" s="791"/>
      <c r="G106" s="791"/>
      <c r="H106" s="791"/>
      <c r="I106" s="791"/>
      <c r="J106" s="792"/>
    </row>
    <row r="107" spans="1:13" s="691" customFormat="1" ht="114" hidden="1" customHeight="1" x14ac:dyDescent="0.3">
      <c r="A107" s="793">
        <v>6</v>
      </c>
      <c r="B107" s="794" t="s">
        <v>1299</v>
      </c>
      <c r="C107" s="795"/>
      <c r="D107" s="795"/>
      <c r="E107" s="795"/>
      <c r="F107" s="796"/>
      <c r="G107" s="796"/>
      <c r="H107" s="797"/>
      <c r="I107" s="797"/>
      <c r="J107" s="795"/>
    </row>
    <row r="108" spans="1:13" s="691" customFormat="1" ht="144.75" hidden="1" customHeight="1" x14ac:dyDescent="0.3">
      <c r="A108" s="798" t="s">
        <v>1300</v>
      </c>
      <c r="B108" s="799" t="s">
        <v>1301</v>
      </c>
      <c r="C108" s="795" t="s">
        <v>29</v>
      </c>
      <c r="D108" s="795" t="s">
        <v>1302</v>
      </c>
      <c r="E108" s="797" t="s">
        <v>13</v>
      </c>
      <c r="F108" s="797">
        <v>43998</v>
      </c>
      <c r="G108" s="797">
        <v>44196</v>
      </c>
      <c r="H108" s="797">
        <v>44019</v>
      </c>
      <c r="I108" s="797">
        <v>44119</v>
      </c>
      <c r="J108" s="797" t="s">
        <v>13</v>
      </c>
    </row>
    <row r="109" spans="1:13" s="691" customFormat="1" ht="206.25" hidden="1" customHeight="1" x14ac:dyDescent="0.3">
      <c r="A109" s="793"/>
      <c r="B109" s="800" t="s">
        <v>1303</v>
      </c>
      <c r="C109" s="797" t="s">
        <v>13</v>
      </c>
      <c r="D109" s="797" t="s">
        <v>13</v>
      </c>
      <c r="E109" s="801" t="s">
        <v>1304</v>
      </c>
      <c r="F109" s="797" t="s">
        <v>13</v>
      </c>
      <c r="G109" s="797">
        <v>44196</v>
      </c>
      <c r="H109" s="797" t="s">
        <v>13</v>
      </c>
      <c r="I109" s="797">
        <v>44119</v>
      </c>
      <c r="J109" s="797" t="s">
        <v>13</v>
      </c>
    </row>
    <row r="110" spans="1:13" s="691" customFormat="1" ht="41.25" customHeight="1" x14ac:dyDescent="0.3">
      <c r="A110" s="802"/>
      <c r="B110" s="803" t="s">
        <v>1305</v>
      </c>
      <c r="C110" s="803"/>
      <c r="D110" s="803"/>
      <c r="E110" s="803"/>
      <c r="F110" s="803"/>
      <c r="G110" s="803"/>
      <c r="H110" s="803"/>
      <c r="I110" s="803"/>
      <c r="J110" s="804"/>
      <c r="M110" s="691">
        <f>((27/27)+(34/34)+(M37/M23))/3*100</f>
        <v>89.478922708846355</v>
      </c>
    </row>
    <row r="111" spans="1:13" s="691" customFormat="1" ht="20.25" x14ac:dyDescent="0.3">
      <c r="A111" s="688"/>
      <c r="B111" s="20"/>
      <c r="C111" s="20"/>
      <c r="D111" s="690"/>
      <c r="E111" s="20"/>
      <c r="F111" s="20"/>
      <c r="G111" s="20"/>
      <c r="H111" s="20"/>
      <c r="I111" s="20"/>
      <c r="J111" s="20"/>
    </row>
    <row r="112" spans="1:13" s="691" customFormat="1" ht="46.5" customHeight="1" x14ac:dyDescent="0.3">
      <c r="A112" s="688"/>
      <c r="B112" s="20"/>
      <c r="C112" s="20"/>
      <c r="D112" s="690"/>
      <c r="E112" s="20"/>
      <c r="F112" s="20"/>
      <c r="G112" s="20"/>
      <c r="H112" s="20"/>
      <c r="I112" s="20"/>
      <c r="J112" s="20"/>
    </row>
    <row r="113" spans="1:13" s="691" customFormat="1" ht="20.25" x14ac:dyDescent="0.3">
      <c r="A113" s="688"/>
      <c r="B113" s="20"/>
      <c r="C113" s="20"/>
      <c r="D113" s="690"/>
      <c r="E113" s="20"/>
      <c r="F113" s="20"/>
      <c r="G113" s="20"/>
      <c r="H113" s="20"/>
      <c r="I113" s="20"/>
      <c r="J113" s="20"/>
    </row>
    <row r="114" spans="1:13" ht="59.25" customHeight="1" x14ac:dyDescent="0.35">
      <c r="A114" s="805"/>
      <c r="B114" s="806" t="s">
        <v>1306</v>
      </c>
      <c r="C114" s="806"/>
      <c r="D114" s="807"/>
      <c r="E114" s="808" t="s">
        <v>1307</v>
      </c>
      <c r="F114" s="808"/>
      <c r="G114" s="809"/>
      <c r="H114" s="809"/>
      <c r="I114" s="809"/>
      <c r="J114" s="809"/>
      <c r="M114" s="113"/>
    </row>
    <row r="115" spans="1:13" ht="33.75" customHeight="1" x14ac:dyDescent="0.35">
      <c r="A115" s="805"/>
      <c r="B115" s="810" t="s">
        <v>1308</v>
      </c>
      <c r="C115" s="811"/>
      <c r="D115" s="812"/>
      <c r="E115" s="812"/>
      <c r="F115" s="812"/>
      <c r="G115" s="809"/>
      <c r="H115" s="809"/>
      <c r="I115" s="809"/>
      <c r="J115" s="809"/>
    </row>
    <row r="116" spans="1:13" ht="15.75" customHeight="1" x14ac:dyDescent="0.35">
      <c r="A116" s="813"/>
      <c r="B116" s="813"/>
      <c r="C116" s="813"/>
      <c r="D116" s="813"/>
      <c r="E116" s="813"/>
      <c r="F116" s="813"/>
      <c r="G116" s="809"/>
      <c r="H116" s="809"/>
      <c r="I116" s="809"/>
      <c r="J116" s="809"/>
    </row>
    <row r="117" spans="1:13" ht="12.75" customHeight="1" x14ac:dyDescent="0.3">
      <c r="A117" s="809"/>
      <c r="B117" s="809"/>
      <c r="C117" s="809"/>
      <c r="D117" s="809"/>
      <c r="E117" s="809"/>
      <c r="F117" s="809"/>
      <c r="G117" s="809"/>
      <c r="H117" s="809"/>
      <c r="I117" s="809"/>
      <c r="J117" s="809"/>
    </row>
    <row r="118" spans="1:13" ht="21" customHeight="1" x14ac:dyDescent="0.3">
      <c r="A118" s="809"/>
      <c r="B118" s="809"/>
      <c r="C118" s="809"/>
      <c r="D118" s="809"/>
      <c r="E118" s="809"/>
      <c r="F118" s="809"/>
      <c r="G118" s="809"/>
      <c r="H118" s="809"/>
      <c r="I118" s="809"/>
      <c r="J118" s="809"/>
    </row>
    <row r="119" spans="1:13" ht="21" customHeight="1" x14ac:dyDescent="0.3">
      <c r="A119" s="809"/>
      <c r="B119" s="809"/>
      <c r="C119" s="809"/>
      <c r="D119" s="809"/>
      <c r="E119" s="809"/>
      <c r="F119" s="809"/>
      <c r="G119" s="809"/>
      <c r="H119" s="809"/>
      <c r="I119" s="809"/>
      <c r="J119" s="809"/>
    </row>
    <row r="120" spans="1:13" ht="20.25" customHeight="1" x14ac:dyDescent="0.3">
      <c r="A120" s="809"/>
      <c r="B120" s="809"/>
      <c r="C120" s="809"/>
      <c r="D120" s="809"/>
      <c r="E120" s="809"/>
      <c r="F120" s="809"/>
      <c r="G120" s="809"/>
      <c r="H120" s="809"/>
      <c r="I120" s="809"/>
      <c r="J120" s="809"/>
    </row>
    <row r="121" spans="1:13" ht="21" x14ac:dyDescent="0.35">
      <c r="A121" s="814"/>
      <c r="B121" s="814"/>
      <c r="C121" s="814"/>
      <c r="D121" s="815"/>
      <c r="E121" s="814"/>
      <c r="F121" s="816"/>
      <c r="H121" s="816"/>
      <c r="J121" s="814"/>
    </row>
    <row r="122" spans="1:13" ht="21" x14ac:dyDescent="0.35">
      <c r="A122" s="814"/>
      <c r="B122" s="814"/>
      <c r="C122" s="814"/>
      <c r="D122" s="815"/>
      <c r="E122" s="814"/>
      <c r="F122" s="816"/>
      <c r="H122" s="816"/>
      <c r="J122" s="814"/>
    </row>
    <row r="123" spans="1:13" ht="20.25" x14ac:dyDescent="0.25">
      <c r="A123" s="818"/>
      <c r="B123" s="818"/>
      <c r="C123" s="818"/>
      <c r="D123" s="818"/>
      <c r="E123" s="818"/>
      <c r="F123" s="818"/>
      <c r="H123" s="68"/>
      <c r="J123" s="164"/>
    </row>
    <row r="124" spans="1:13" ht="21" x14ac:dyDescent="0.35">
      <c r="A124" s="819"/>
      <c r="B124" s="814"/>
      <c r="C124" s="814"/>
      <c r="D124" s="815"/>
      <c r="E124" s="814"/>
      <c r="F124" s="814"/>
      <c r="H124" s="814"/>
      <c r="J124" s="814"/>
    </row>
    <row r="125" spans="1:13" ht="20.25" x14ac:dyDescent="0.25">
      <c r="A125" s="818"/>
      <c r="B125" s="818"/>
      <c r="C125" s="818"/>
      <c r="D125" s="818"/>
      <c r="E125" s="818"/>
      <c r="F125" s="818"/>
      <c r="H125" s="68"/>
      <c r="J125" s="164"/>
    </row>
    <row r="126" spans="1:13" ht="21" x14ac:dyDescent="0.35">
      <c r="A126" s="819"/>
      <c r="B126" s="814"/>
      <c r="C126" s="814"/>
      <c r="D126" s="815"/>
      <c r="E126" s="814"/>
      <c r="F126" s="814"/>
      <c r="H126" s="814"/>
      <c r="J126" s="814"/>
    </row>
    <row r="127" spans="1:13" ht="21" x14ac:dyDescent="0.35">
      <c r="A127" s="819"/>
      <c r="B127" s="814"/>
      <c r="C127" s="814"/>
      <c r="D127" s="815"/>
      <c r="E127" s="814"/>
      <c r="F127" s="814"/>
      <c r="H127" s="814"/>
      <c r="J127" s="814"/>
    </row>
    <row r="128" spans="1:13" x14ac:dyDescent="0.25">
      <c r="A128" s="820"/>
      <c r="B128" s="820"/>
      <c r="C128" s="820"/>
      <c r="D128" s="820"/>
      <c r="E128" s="820"/>
      <c r="F128" s="820"/>
      <c r="H128" s="68"/>
      <c r="J128" s="164"/>
    </row>
    <row r="130" spans="1:10" x14ac:dyDescent="0.25">
      <c r="A130" s="820"/>
      <c r="B130" s="820"/>
      <c r="C130" s="820"/>
      <c r="D130" s="820"/>
      <c r="E130" s="820"/>
      <c r="F130" s="820"/>
      <c r="H130" s="68"/>
      <c r="J130" s="164"/>
    </row>
    <row r="152" spans="2:2" ht="23.25" x14ac:dyDescent="0.35">
      <c r="B152" s="697" t="s">
        <v>1309</v>
      </c>
    </row>
    <row r="153" spans="2:2" ht="23.25" x14ac:dyDescent="0.35">
      <c r="B153" s="821" t="s">
        <v>1310</v>
      </c>
    </row>
  </sheetData>
  <mergeCells count="49">
    <mergeCell ref="A123:F123"/>
    <mergeCell ref="A125:F125"/>
    <mergeCell ref="A128:F128"/>
    <mergeCell ref="A130:F130"/>
    <mergeCell ref="A63:A69"/>
    <mergeCell ref="B63:B69"/>
    <mergeCell ref="M78:M79"/>
    <mergeCell ref="A91:I91"/>
    <mergeCell ref="A106:J106"/>
    <mergeCell ref="B114:C114"/>
    <mergeCell ref="E114:F114"/>
    <mergeCell ref="G49:G50"/>
    <mergeCell ref="H49:H50"/>
    <mergeCell ref="I49:I50"/>
    <mergeCell ref="J49:J50"/>
    <mergeCell ref="A51:I51"/>
    <mergeCell ref="A60:I60"/>
    <mergeCell ref="A49:A50"/>
    <mergeCell ref="B49:B50"/>
    <mergeCell ref="C49:C50"/>
    <mergeCell ref="D49:D50"/>
    <mergeCell ref="E49:E50"/>
    <mergeCell ref="F49:F50"/>
    <mergeCell ref="J24:J25"/>
    <mergeCell ref="J26:J27"/>
    <mergeCell ref="J28:J29"/>
    <mergeCell ref="J30:J31"/>
    <mergeCell ref="J32:J33"/>
    <mergeCell ref="J34:J35"/>
    <mergeCell ref="J12:J13"/>
    <mergeCell ref="J14:J15"/>
    <mergeCell ref="J16:J17"/>
    <mergeCell ref="J18:J19"/>
    <mergeCell ref="J20:J21"/>
    <mergeCell ref="A22:J22"/>
    <mergeCell ref="J7:K10"/>
    <mergeCell ref="E8:E10"/>
    <mergeCell ref="F8:F10"/>
    <mergeCell ref="G8:G10"/>
    <mergeCell ref="H8:H10"/>
    <mergeCell ref="I8:I10"/>
    <mergeCell ref="A5:G5"/>
    <mergeCell ref="A6:G6"/>
    <mergeCell ref="A7:A10"/>
    <mergeCell ref="B7:B10"/>
    <mergeCell ref="C7:C10"/>
    <mergeCell ref="D7:D10"/>
    <mergeCell ref="E7:F7"/>
    <mergeCell ref="G7:I7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rowBreaks count="1" manualBreakCount="1"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19</vt:i4>
      </vt:variant>
    </vt:vector>
  </HeadingPairs>
  <TitlesOfParts>
    <vt:vector size="32" baseType="lpstr">
      <vt:lpstr>Экономика</vt:lpstr>
      <vt:lpstr>Жильё</vt:lpstr>
      <vt:lpstr>Транспорт</vt:lpstr>
      <vt:lpstr>Сёла</vt:lpstr>
      <vt:lpstr>Образование</vt:lpstr>
      <vt:lpstr>Культура</vt:lpstr>
      <vt:lpstr>Физкультура</vt:lpstr>
      <vt:lpstr>Соцзащита</vt:lpstr>
      <vt:lpstr>Мунуправление</vt:lpstr>
      <vt:lpstr>ОБЖ</vt:lpstr>
      <vt:lpstr>ФКГС</vt:lpstr>
      <vt:lpstr>Энергосбережение</vt:lpstr>
      <vt:lpstr>Проф.правонарушений</vt:lpstr>
      <vt:lpstr>Жильё!Заголовки_для_печати</vt:lpstr>
      <vt:lpstr>Мунуправление!Заголовки_для_печати</vt:lpstr>
      <vt:lpstr>Образование!Заголовки_для_печати</vt:lpstr>
      <vt:lpstr>Проф.правонарушений!Заголовки_для_печати</vt:lpstr>
      <vt:lpstr>Соцзащита!Заголовки_для_печати</vt:lpstr>
      <vt:lpstr>Транспорт!Заголовки_для_печати</vt:lpstr>
      <vt:lpstr>Физкультура!Заголовки_для_печати</vt:lpstr>
      <vt:lpstr>ФКГС!Заголовки_для_печати</vt:lpstr>
      <vt:lpstr>Экономика!Заголовки_для_печати</vt:lpstr>
      <vt:lpstr>Энергосбережение!Заголовки_для_печати</vt:lpstr>
      <vt:lpstr>Жильё!Область_печати</vt:lpstr>
      <vt:lpstr>Мунуправление!Область_печати</vt:lpstr>
      <vt:lpstr>Образование!Область_печати</vt:lpstr>
      <vt:lpstr>Проф.правонарушений!Область_печати</vt:lpstr>
      <vt:lpstr>Транспорт!Область_печати</vt:lpstr>
      <vt:lpstr>Физкультура!Область_печати</vt:lpstr>
      <vt:lpstr>ФКГС!Область_печати</vt:lpstr>
      <vt:lpstr>Экономика!Область_печати</vt:lpstr>
      <vt:lpstr>Энергосбережение!Область_печати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2023-10-24T11:13:08Z</dcterms:modified>
</cp:coreProperties>
</file>