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доходами'!$A$1:$E$76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доходами'!$A$1:$E$109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доходами'!$A$1:$E$76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доходами'!$31:$33,'с развёрнутыми доходами'!$55:$55</definedName>
    <definedName name="Z_6382D31E_57F9_431A_8857_6E05C5DDD46B_.wvu.PrintArea" localSheetId="0" hidden="1">'с развёрнутыми доходами'!$A$1:$E$76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доходами'!$55:$55</definedName>
    <definedName name="Z_68DC45B0_5DDE_44CE_B6FE_5C917556A2F2_.wvu.PrintArea" localSheetId="0" hidden="1">'с развёрнутыми доходами'!$A$1:$E$69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доходами'!$A$1:$E$109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доходами'!$102:$102</definedName>
    <definedName name="Z_81A19E5D_79FB_4B88_B6C5_8807F61EBDAB_.wvu.PrintArea" localSheetId="0" hidden="1">'с развёрнутыми доходами'!$A$1:$E$109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доходами'!$A$1:$E$109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доходами'!$102:$102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доходами'!$A$1:$E$69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доходами'!$55:$55</definedName>
    <definedName name="Z_AD882775_3712_4CB6_AC49_EEC018467B03_.wvu.PrintArea" localSheetId="0" hidden="1">'с развёрнутыми доходами'!$A$1:$E$109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доходами'!$48:$48,'с развёрнутыми доходами'!$52:$52,'с развёрнутыми доходами'!$54:$54,'с развёрнутыми доходами'!$71:$72,'с развёрнутыми доходами'!$88:$88,'с развёрнутыми доходами'!$92:$92,'с развёрнутыми доходами'!$102:$102</definedName>
    <definedName name="Z_BED635A2_EB54_451F_9C46_B3D74CB2D886_.wvu.PrintArea" localSheetId="0" hidden="1">'с развёрнутыми доходами'!$A$1:$E$76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доходами'!$A$1:$E$76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доходами'!$55:$55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доходами'!$A$1:$E$109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доходами'!$48:$48,'с развёрнутыми доходами'!$52:$52,'с развёрнутыми доходами'!$54:$54,'с развёрнутыми доходами'!$71:$72,'с развёрнутыми доходами'!$88:$88,'с развёрнутыми доходами'!$92:$92,'с развёрнутыми доходами'!$102:$102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доходами'!$A$1:$E$105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E26" i="1"/>
  <c r="E27"/>
  <c r="E30" l="1"/>
  <c r="E31"/>
  <c r="E32"/>
  <c r="E33"/>
  <c r="E34"/>
  <c r="D25"/>
  <c r="C25"/>
  <c r="D93" l="1"/>
  <c r="D90"/>
  <c r="D86"/>
  <c r="D82"/>
  <c r="D79"/>
  <c r="D73"/>
  <c r="D66"/>
  <c r="D61"/>
  <c r="D57"/>
  <c r="D47"/>
  <c r="D46"/>
  <c r="D9" l="1"/>
  <c r="C47" l="1"/>
  <c r="D36" l="1"/>
  <c r="C24" l="1"/>
  <c r="C23" s="1"/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C9"/>
  <c r="D9" l="1"/>
  <c r="E9" s="1"/>
  <c r="D24"/>
  <c r="D23" s="1"/>
  <c r="E23" s="1"/>
  <c r="C8"/>
  <c r="E24" l="1"/>
  <c r="D8"/>
  <c r="E8" s="1"/>
  <c r="C9" i="1" l="1"/>
  <c r="C8" s="1"/>
  <c r="D24" l="1"/>
  <c r="D23" s="1"/>
  <c r="E101" l="1"/>
  <c r="E100"/>
  <c r="D99"/>
  <c r="C99"/>
  <c r="E98"/>
  <c r="E97"/>
  <c r="D96"/>
  <c r="D95" s="1"/>
  <c r="C96"/>
  <c r="E94"/>
  <c r="C93"/>
  <c r="E92"/>
  <c r="E91"/>
  <c r="C90"/>
  <c r="E89"/>
  <c r="E87"/>
  <c r="C86"/>
  <c r="E85"/>
  <c r="E84"/>
  <c r="E83"/>
  <c r="C82"/>
  <c r="E81"/>
  <c r="E80"/>
  <c r="C79"/>
  <c r="E78"/>
  <c r="E77"/>
  <c r="E76"/>
  <c r="E75"/>
  <c r="E74"/>
  <c r="C73"/>
  <c r="E72"/>
  <c r="D71"/>
  <c r="C71"/>
  <c r="E70"/>
  <c r="E69"/>
  <c r="E68"/>
  <c r="E67"/>
  <c r="C66"/>
  <c r="E65"/>
  <c r="E64"/>
  <c r="E63"/>
  <c r="E62"/>
  <c r="C61"/>
  <c r="E60"/>
  <c r="E59"/>
  <c r="E58"/>
  <c r="C57"/>
  <c r="E56"/>
  <c r="E55"/>
  <c r="E53"/>
  <c r="E51"/>
  <c r="E50"/>
  <c r="E49"/>
  <c r="E45"/>
  <c r="E44"/>
  <c r="E43"/>
  <c r="E42"/>
  <c r="E41"/>
  <c r="E40"/>
  <c r="E39"/>
  <c r="E38"/>
  <c r="E37"/>
  <c r="C36"/>
  <c r="E29"/>
  <c r="E28"/>
  <c r="E25"/>
  <c r="E20"/>
  <c r="E19"/>
  <c r="E18"/>
  <c r="E17"/>
  <c r="E16"/>
  <c r="E14"/>
  <c r="E13"/>
  <c r="E12"/>
  <c r="E11"/>
  <c r="E10"/>
  <c r="D8"/>
  <c r="C35" l="1"/>
  <c r="D35"/>
  <c r="C95"/>
  <c r="E71"/>
  <c r="E9"/>
  <c r="E90"/>
  <c r="C46"/>
  <c r="E93"/>
  <c r="E86"/>
  <c r="E82"/>
  <c r="E79"/>
  <c r="E73"/>
  <c r="E66"/>
  <c r="E61"/>
  <c r="E57"/>
  <c r="E47"/>
  <c r="E36"/>
  <c r="E24"/>
  <c r="E35" l="1"/>
  <c r="E46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<sst xmlns="http://schemas.openxmlformats.org/spreadsheetml/2006/main" count="484" uniqueCount="187">
  <si>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</si>
  <si>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</si>
  <si>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</si>
  <si>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</si>
  <si>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</si>
  <si>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</si>
  <si>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</si>
  <si>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</si>
  <si>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</si>
  <si>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</si>
  <si>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</si>
  <si>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</si>
  <si>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</si>
  <si>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</si>
  <si>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</si>
  <si>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</si>
  <si>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</si>
  <si>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</si>
  <si>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</si>
  <si>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</si>
  <si>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</si>
  <si>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</si>
  <si>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</si>
  <si>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</si>
  <si>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</si>
  <si>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</si>
  <si>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</si>
  <si>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</si>
  <si>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</si>
  <si>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</si>
  <si>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</si>
  <si>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</si>
  <si>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</si>
  <si>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</si>
  <si>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</si>
  <si>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</si>
  <si>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</si>
  <si>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</si>
  <si>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</si>
  <si>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</si>
  <si>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</si>
  <si>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</si>
  <si>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</si>
  <si>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</si>
  <si>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</si>
  <si>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</si>
  <si>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</si>
  <si>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</si>
  <si>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</si>
  <si>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</si>
  <si>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</si>
  <si>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</si>
  <si>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</si>
  <si>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</si>
  <si>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</si>
  <si>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</si>
  <si>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</si>
  <si>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</si>
  <si>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</si>
  <si>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</si>
  <si>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</si>
  <si>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</si>
  <si>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</si>
  <si>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</si>
  <si>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</si>
  <si>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</si>
  <si>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</si>
  <si>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</si>
  <si>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</si>
  <si>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</si>
  <si>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</si>
  <si>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</si>
  <si>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</si>
  <si>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</si>
  <si>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</si>
  <si>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</si>
  <si>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</si>
  <si>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</si>
  <si>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</si>
  <si>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</si>
  <si>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</si>
  <si>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</si>
  <si>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</si>
  <si>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</si>
  <si>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</si>
  <si>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</si>
  <si>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</si>
  <si>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</si>
  <si>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</si>
  <si>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</si>
  <si>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</si>
  <si>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</si>
  <si>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</si>
  <si>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</si>
  <si>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</si>
  <si>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</si>
  <si>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</si>
  <si>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</si>
  <si>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</si>
  <si>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</si>
  <si>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</si>
  <si>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</si>
  <si>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</si>
  <si>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</si>
  <si>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</si>
  <si>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</si>
  <si>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</si>
  <si>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</si>
  <si>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</si>
  <si>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</si>
  <si>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</si>
  <si>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</si>
  <si>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</si>
  <si>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</si>
  <si>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</si>
  <si>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</si>
  <si>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</si>
  <si>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</si>
  <si>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</si>
  <si>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</si>
  <si>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</si>
  <si>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</si>
  <si>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</si>
  <si>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</si>
  <si>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</si>
  <si>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</si>
  <si>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</si>
  <si>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</si>
  <si>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</si>
  <si>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</si>
  <si>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</si>
  <si>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</si>
  <si>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</si>
  <si>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</si>
  <si>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</si>
  <si>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</si>
  <si>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</si>
  <si>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</si>
  <si>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</si>
  <si>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</si>
  <si>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</si>
  <si>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</si>
  <si>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</si>
  <si>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</si>
  <si>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</si>
  <si>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</si>
  <si>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</si>
  <si>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</si>
  <si>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</si>
  <si>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</si>
  <si>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</si>
  <si>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</si>
  <si>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</si>
  <si>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</si>
  <si>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</si>
  <si>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</si>
  <si>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</si>
  <si>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</si>
  <si>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</si>
  <si>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</si>
  <si>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</si>
  <si>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</si>
  <si>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</si>
  <si>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</si>
  <si>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</si>
  <si>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</si>
  <si>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</si>
  <si>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</si>
  <si>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</si>
  <si>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</si>
  <si>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</si>
  <si>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</si>
  <si>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</si>
  <si>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</si>
  <si>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</si>
  <si>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</si>
  <si>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</si>
  <si>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 xml:space="preserve">План на 2021 год </t>
  </si>
  <si>
    <t>Информация об исполнении бюджета муниципального образования городского округа "Усинск" на 01.02.2021 года</t>
  </si>
  <si>
    <t>Информация об исполнении бюджета муниципального образования городского округа "Усинск" на 01.10.2021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</si>
  <si>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</si>
  <si>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</si>
  <si>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</si>
  <si>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</si>
  <si>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</si>
  <si>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* </t>
  </si>
  <si>
    <t>дотация, для частичной компенсации снижения доходов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</si>
</sst>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1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  <font>
      <b/>
      <u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6"/>
  <sheetViews>
    <sheetView tabSelected="1" view="pageBreakPreview" zoomScaleSheetLayoutView="100" workbookViewId="0">
      <selection activeCell="H12" sqref="H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0" t="s">
        <v>179</v>
      </c>
      <c r="B1" s="240"/>
      <c r="C1" s="240"/>
      <c r="D1" s="240"/>
      <c r="E1" s="241"/>
      <c r="F1" s="87"/>
      <c r="G1" s="4"/>
      <c r="I1" s="199"/>
      <c r="J1" s="4"/>
      <c r="K1" s="4"/>
    </row>
    <row r="2" spans="1:11" ht="18.75" customHeight="1">
      <c r="A2" s="240"/>
      <c r="B2" s="240"/>
      <c r="C2" s="240"/>
      <c r="D2" s="240"/>
      <c r="E2" s="241"/>
      <c r="F2" s="87"/>
      <c r="G2" s="4"/>
      <c r="I2" s="4"/>
      <c r="J2" s="4"/>
      <c r="K2" s="4"/>
    </row>
    <row r="3" spans="1:11" ht="18.75" customHeight="1">
      <c r="B3" s="205"/>
      <c r="C3" s="192"/>
      <c r="D3" s="19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3"/>
      <c r="G4" s="4"/>
      <c r="I4" s="4"/>
      <c r="J4" s="4"/>
      <c r="K4" s="4"/>
    </row>
    <row r="5" spans="1:11" ht="15.75" customHeight="1">
      <c r="A5" s="244" t="s">
        <v>1</v>
      </c>
      <c r="B5" s="244" t="s">
        <v>2</v>
      </c>
      <c r="C5" s="242" t="s">
        <v>177</v>
      </c>
      <c r="D5" s="242" t="s">
        <v>3</v>
      </c>
      <c r="E5" s="242" t="s">
        <v>166</v>
      </c>
      <c r="F5" s="192"/>
      <c r="G5" s="4"/>
      <c r="H5" s="87"/>
      <c r="I5" s="87"/>
      <c r="J5" s="87"/>
      <c r="K5" s="4"/>
    </row>
    <row r="6" spans="1:11" ht="42.75" customHeight="1">
      <c r="A6" s="245"/>
      <c r="B6" s="245"/>
      <c r="C6" s="243"/>
      <c r="D6" s="243"/>
      <c r="E6" s="243"/>
      <c r="F6" s="19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C9+C23</f>
        <v>3113773.5</v>
      </c>
      <c r="D8" s="141">
        <f>D9+D23</f>
        <v>2253862.3200000003</v>
      </c>
      <c r="E8" s="141">
        <f t="shared" ref="E8:E14" si="0">D8/C8*100</f>
        <v>72.383630986646921</v>
      </c>
      <c r="F8" s="87"/>
      <c r="G8" s="6"/>
      <c r="H8" s="22"/>
      <c r="I8" s="111"/>
      <c r="J8" s="22"/>
      <c r="K8" s="22"/>
    </row>
    <row r="9" spans="1:11" s="189" customFormat="1">
      <c r="A9" s="191" t="s">
        <v>6</v>
      </c>
      <c r="B9" s="142">
        <v>10000000</v>
      </c>
      <c r="C9" s="141">
        <f>C10+C11+C12+C13+C14+C15+C16+C17+C18+C19+C20+C21+C22</f>
        <v>1244085.5</v>
      </c>
      <c r="D9" s="141">
        <f>D10+D11+D12+D13+D14+D15+D16+D17+D18+D19+D20+D21+D22</f>
        <v>930626.10000000009</v>
      </c>
      <c r="E9" s="141">
        <f t="shared" si="0"/>
        <v>74.804030751905728</v>
      </c>
      <c r="F9" s="87"/>
      <c r="G9" s="6"/>
      <c r="H9" s="190"/>
      <c r="I9" s="225"/>
      <c r="J9" s="225"/>
      <c r="K9" s="225"/>
    </row>
    <row r="10" spans="1:11">
      <c r="A10" s="143" t="s">
        <v>7</v>
      </c>
      <c r="B10" s="144">
        <v>10102000</v>
      </c>
      <c r="C10" s="145">
        <v>731350</v>
      </c>
      <c r="D10" s="145">
        <v>549005.30000000005</v>
      </c>
      <c r="E10" s="145">
        <f t="shared" si="0"/>
        <v>75.067382238326388</v>
      </c>
      <c r="F10" s="87"/>
      <c r="G10" s="6"/>
      <c r="H10" s="22"/>
      <c r="I10" s="6"/>
      <c r="J10" s="226"/>
      <c r="K10" s="4"/>
    </row>
    <row r="11" spans="1:11" ht="31.5">
      <c r="A11" s="146" t="s">
        <v>141</v>
      </c>
      <c r="B11" s="144">
        <v>10300000</v>
      </c>
      <c r="C11" s="145">
        <v>1788.7</v>
      </c>
      <c r="D11" s="145">
        <v>1326.4</v>
      </c>
      <c r="E11" s="145">
        <f t="shared" si="0"/>
        <v>74.154413820092813</v>
      </c>
      <c r="F11" s="87"/>
      <c r="G11" s="6"/>
      <c r="H11" s="227"/>
      <c r="I11" s="227"/>
      <c r="J11" s="226"/>
      <c r="K11" s="4"/>
    </row>
    <row r="12" spans="1:11">
      <c r="A12" s="147" t="s">
        <v>8</v>
      </c>
      <c r="B12" s="144">
        <v>10500000</v>
      </c>
      <c r="C12" s="145">
        <v>115388</v>
      </c>
      <c r="D12" s="145">
        <v>92290.9</v>
      </c>
      <c r="E12" s="145">
        <f t="shared" si="0"/>
        <v>79.983100495718787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30180</v>
      </c>
      <c r="D13" s="145">
        <v>10771.3</v>
      </c>
      <c r="E13" s="145">
        <f t="shared" si="0"/>
        <v>35.69019218025182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8951</v>
      </c>
      <c r="D14" s="145">
        <v>6558.1</v>
      </c>
      <c r="E14" s="145">
        <f t="shared" si="0"/>
        <v>73.266674114624067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-9.5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245595.4</v>
      </c>
      <c r="D16" s="145">
        <v>153208.79999999999</v>
      </c>
      <c r="E16" s="145">
        <f t="shared" ref="E16:E20" si="1">D16/C16*100</f>
        <v>62.382601628532129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7285.8</v>
      </c>
      <c r="D17" s="145">
        <v>8742.6</v>
      </c>
      <c r="E17" s="145">
        <f t="shared" si="1"/>
        <v>119.99505888166023</v>
      </c>
      <c r="F17" s="87"/>
      <c r="G17" s="7"/>
      <c r="H17" s="199"/>
    </row>
    <row r="18" spans="1:10" ht="31.5">
      <c r="A18" s="148" t="s">
        <v>14</v>
      </c>
      <c r="B18" s="144">
        <v>11300000</v>
      </c>
      <c r="C18" s="145">
        <v>1201.5</v>
      </c>
      <c r="D18" s="145">
        <v>1014.9</v>
      </c>
      <c r="E18" s="145">
        <f t="shared" si="1"/>
        <v>84.469413233458184</v>
      </c>
      <c r="F18" s="87"/>
      <c r="G18" s="7"/>
    </row>
    <row r="19" spans="1:10" ht="31.5">
      <c r="A19" s="148" t="s">
        <v>15</v>
      </c>
      <c r="B19" s="144">
        <v>11400000</v>
      </c>
      <c r="C19" s="145">
        <v>60059</v>
      </c>
      <c r="D19" s="145">
        <v>48844.3</v>
      </c>
      <c r="E19" s="145">
        <f t="shared" si="1"/>
        <v>81.327194924990437</v>
      </c>
      <c r="F19" s="87"/>
      <c r="G19" s="7"/>
    </row>
    <row r="20" spans="1:10">
      <c r="A20" s="148" t="s">
        <v>16</v>
      </c>
      <c r="B20" s="144">
        <v>11600000</v>
      </c>
      <c r="C20" s="145">
        <v>42286.1</v>
      </c>
      <c r="D20" s="145">
        <v>58875.6</v>
      </c>
      <c r="E20" s="145">
        <f t="shared" si="1"/>
        <v>139.2315678201584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-2.6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C24+C34+C33+C31+C32</f>
        <v>1869688.0000000002</v>
      </c>
      <c r="D23" s="141">
        <f>D24+D34+D33+D31+D32+0.1</f>
        <v>1323236.2200000002</v>
      </c>
      <c r="E23" s="141">
        <f>D23/C23*100</f>
        <v>70.773103319912195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SUM(C25:C30)-C27</f>
        <v>1872198</v>
      </c>
      <c r="D24" s="141">
        <f>SUM(D25:D30)-D27</f>
        <v>1325746.1199999999</v>
      </c>
      <c r="E24" s="141">
        <f>D24/C24*100</f>
        <v>70.812281606966778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f>83481.1</f>
        <v>83481.100000000006</v>
      </c>
      <c r="D25" s="145">
        <f>109788.8-47178</f>
        <v>62610.8</v>
      </c>
      <c r="E25" s="153">
        <f>D25/C25*100</f>
        <v>74.999970053101833</v>
      </c>
      <c r="F25" s="87"/>
      <c r="G25" s="7"/>
    </row>
    <row r="26" spans="1:10">
      <c r="A26" s="151" t="s">
        <v>186</v>
      </c>
      <c r="B26" s="152">
        <v>20210000</v>
      </c>
      <c r="C26" s="145">
        <v>47178</v>
      </c>
      <c r="D26" s="145">
        <v>47178</v>
      </c>
      <c r="E26" s="153">
        <f t="shared" ref="E26:E27" si="2">D26/C26*100</f>
        <v>100</v>
      </c>
      <c r="F26" s="87"/>
      <c r="G26" s="7"/>
    </row>
    <row r="27" spans="1:10" hidden="1">
      <c r="A27" s="151" t="s">
        <v>171</v>
      </c>
      <c r="B27" s="152">
        <v>2021000</v>
      </c>
      <c r="C27" s="145">
        <v>0</v>
      </c>
      <c r="D27" s="145">
        <v>0</v>
      </c>
      <c r="E27" s="153" t="e">
        <f t="shared" si="2"/>
        <v>#DIV/0!</v>
      </c>
      <c r="F27" s="87"/>
      <c r="G27" s="7"/>
    </row>
    <row r="28" spans="1:10">
      <c r="A28" s="151" t="s">
        <v>21</v>
      </c>
      <c r="B28" s="152">
        <v>20220000</v>
      </c>
      <c r="C28" s="145">
        <v>403781.8</v>
      </c>
      <c r="D28" s="145">
        <v>268346.62</v>
      </c>
      <c r="E28" s="153">
        <f>D28/C28*100</f>
        <v>66.458324768476444</v>
      </c>
      <c r="F28" s="87"/>
      <c r="G28" s="7"/>
    </row>
    <row r="29" spans="1:10">
      <c r="A29" s="151" t="s">
        <v>22</v>
      </c>
      <c r="B29" s="152">
        <v>20230000</v>
      </c>
      <c r="C29" s="145">
        <v>1294950</v>
      </c>
      <c r="D29" s="145">
        <v>914790.7</v>
      </c>
      <c r="E29" s="153">
        <f>D29/C29*100</f>
        <v>70.642936020695785</v>
      </c>
      <c r="F29" s="87"/>
      <c r="G29" s="7"/>
      <c r="H29" s="35"/>
    </row>
    <row r="30" spans="1:10">
      <c r="A30" s="151" t="s">
        <v>23</v>
      </c>
      <c r="B30" s="152">
        <v>20240000</v>
      </c>
      <c r="C30" s="145">
        <v>42807.1</v>
      </c>
      <c r="D30" s="145">
        <v>32820</v>
      </c>
      <c r="E30" s="153">
        <f t="shared" ref="E30:E34" si="3">D30/C30*100</f>
        <v>76.669524448047184</v>
      </c>
      <c r="F30" s="87"/>
      <c r="G30" s="7"/>
    </row>
    <row r="31" spans="1:10">
      <c r="A31" s="151" t="s">
        <v>146</v>
      </c>
      <c r="B31" s="144">
        <v>20704000</v>
      </c>
      <c r="C31" s="145">
        <v>171.1</v>
      </c>
      <c r="D31" s="145">
        <v>171.1</v>
      </c>
      <c r="E31" s="153">
        <f t="shared" si="3"/>
        <v>100</v>
      </c>
      <c r="F31" s="87"/>
      <c r="G31" s="7"/>
    </row>
    <row r="32" spans="1:10" ht="92.25" hidden="1" customHeight="1">
      <c r="A32" s="154" t="s">
        <v>170</v>
      </c>
      <c r="B32" s="144">
        <v>20804000</v>
      </c>
      <c r="C32" s="145">
        <v>0</v>
      </c>
      <c r="D32" s="145">
        <v>0</v>
      </c>
      <c r="E32" s="153" t="e">
        <f t="shared" si="3"/>
        <v>#DIV/0!</v>
      </c>
      <c r="F32" s="87"/>
      <c r="G32" s="7"/>
    </row>
    <row r="33" spans="1:12" ht="63" customHeight="1">
      <c r="A33" s="154" t="s">
        <v>24</v>
      </c>
      <c r="B33" s="144">
        <v>21800000</v>
      </c>
      <c r="C33" s="145">
        <v>2226.6</v>
      </c>
      <c r="D33" s="145">
        <v>2226.6</v>
      </c>
      <c r="E33" s="153">
        <f t="shared" si="3"/>
        <v>100</v>
      </c>
      <c r="F33" s="87"/>
      <c r="G33" s="7"/>
      <c r="H33" s="25"/>
      <c r="I33" s="25"/>
    </row>
    <row r="34" spans="1:12" ht="48.75" customHeight="1">
      <c r="A34" s="146" t="s">
        <v>25</v>
      </c>
      <c r="B34" s="144">
        <v>21900000</v>
      </c>
      <c r="C34" s="145">
        <v>-4907.7</v>
      </c>
      <c r="D34" s="145">
        <v>-4907.7</v>
      </c>
      <c r="E34" s="153">
        <f t="shared" si="3"/>
        <v>100</v>
      </c>
      <c r="F34" s="87"/>
      <c r="H34" s="202"/>
      <c r="I34" s="202"/>
      <c r="J34" s="202"/>
    </row>
    <row r="35" spans="1:12">
      <c r="A35" s="156" t="s">
        <v>26</v>
      </c>
      <c r="B35" s="224"/>
      <c r="C35" s="155">
        <f>C47+C57+C61+C66+C71+C73+C79+C82+C86+C93+C90</f>
        <v>3295606.7999999993</v>
      </c>
      <c r="D35" s="155">
        <f>D47+D57+D61+D66+D71+D73+D79+D82+D86+D93+D90</f>
        <v>2304572.7000000002</v>
      </c>
      <c r="E35" s="155">
        <f t="shared" ref="E35:E45" si="4">D35/C35*100</f>
        <v>69.928630442199619</v>
      </c>
      <c r="F35" s="228"/>
      <c r="H35" s="229"/>
      <c r="I35" s="229"/>
      <c r="J35" s="230"/>
      <c r="K35" s="231"/>
    </row>
    <row r="36" spans="1:12" s="9" customFormat="1">
      <c r="A36" s="210" t="s">
        <v>159</v>
      </c>
      <c r="B36" s="232"/>
      <c r="C36" s="233">
        <f>C37+C40+C38+C39+C41+C42+C43+C44+C45</f>
        <v>3295606.8</v>
      </c>
      <c r="D36" s="233">
        <f>D37+D40+D38+D39+D41+D42+D43+D44+D45</f>
        <v>2304572.7000000002</v>
      </c>
      <c r="E36" s="233">
        <f t="shared" si="4"/>
        <v>69.928630442199605</v>
      </c>
      <c r="F36" s="87"/>
      <c r="G36" s="7"/>
      <c r="H36" s="7"/>
      <c r="I36" s="234"/>
      <c r="J36" s="235"/>
    </row>
    <row r="37" spans="1:12" ht="31.5">
      <c r="A37" s="164" t="s">
        <v>107</v>
      </c>
      <c r="B37" s="165">
        <v>905</v>
      </c>
      <c r="C37" s="166">
        <v>7132.4</v>
      </c>
      <c r="D37" s="166">
        <v>5600</v>
      </c>
      <c r="E37" s="166">
        <f t="shared" si="4"/>
        <v>78.514945880769446</v>
      </c>
      <c r="F37" s="87"/>
      <c r="G37" s="7"/>
      <c r="H37" s="7"/>
      <c r="I37" s="167"/>
      <c r="J37" s="35"/>
      <c r="K37" s="18"/>
    </row>
    <row r="38" spans="1:12" ht="31.5">
      <c r="A38" s="164" t="s">
        <v>108</v>
      </c>
      <c r="B38" s="168" t="s">
        <v>109</v>
      </c>
      <c r="C38" s="166">
        <v>1000</v>
      </c>
      <c r="D38" s="166">
        <v>367.4</v>
      </c>
      <c r="E38" s="166">
        <f t="shared" si="4"/>
        <v>36.74</v>
      </c>
      <c r="F38" s="87"/>
      <c r="G38" s="188"/>
      <c r="H38" s="167"/>
      <c r="I38" s="167"/>
      <c r="J38" s="4"/>
    </row>
    <row r="39" spans="1:12">
      <c r="A39" s="164" t="s">
        <v>110</v>
      </c>
      <c r="B39" s="165" t="s">
        <v>111</v>
      </c>
      <c r="C39" s="166">
        <v>613130.69999999995</v>
      </c>
      <c r="D39" s="166">
        <v>400227.9</v>
      </c>
      <c r="E39" s="166">
        <f t="shared" si="4"/>
        <v>65.276114864253259</v>
      </c>
      <c r="F39" s="87"/>
      <c r="G39" s="7"/>
      <c r="H39" s="7"/>
      <c r="I39" s="7"/>
      <c r="J39" s="169"/>
    </row>
    <row r="40" spans="1:12" ht="51" customHeight="1">
      <c r="A40" s="164" t="s">
        <v>169</v>
      </c>
      <c r="B40" s="165" t="s">
        <v>168</v>
      </c>
      <c r="C40" s="166">
        <v>278813.7</v>
      </c>
      <c r="D40" s="166">
        <v>159050.5</v>
      </c>
      <c r="E40" s="166">
        <f t="shared" si="4"/>
        <v>57.045439302301141</v>
      </c>
      <c r="F40" s="87"/>
      <c r="G40" s="7"/>
      <c r="H40" s="167"/>
      <c r="I40" s="167"/>
      <c r="J40" s="169"/>
    </row>
    <row r="41" spans="1:12" ht="47.25">
      <c r="A41" s="164" t="s">
        <v>112</v>
      </c>
      <c r="B41" s="165" t="s">
        <v>113</v>
      </c>
      <c r="C41" s="166">
        <v>318724.59999999998</v>
      </c>
      <c r="D41" s="166">
        <v>223029.3</v>
      </c>
      <c r="E41" s="166">
        <f t="shared" si="4"/>
        <v>69.97555256167864</v>
      </c>
      <c r="F41" s="87"/>
      <c r="G41" s="7"/>
      <c r="H41" s="170"/>
      <c r="I41" s="170"/>
      <c r="J41" s="4"/>
    </row>
    <row r="42" spans="1:12" ht="47.25">
      <c r="A42" s="164" t="s">
        <v>161</v>
      </c>
      <c r="B42" s="165" t="s">
        <v>115</v>
      </c>
      <c r="C42" s="166">
        <v>36710</v>
      </c>
      <c r="D42" s="166">
        <v>24118.9</v>
      </c>
      <c r="E42" s="166">
        <f t="shared" si="4"/>
        <v>65.701171342958332</v>
      </c>
      <c r="F42" s="87"/>
      <c r="G42" s="7"/>
      <c r="H42" s="167"/>
      <c r="I42" s="167"/>
      <c r="J42" s="4"/>
    </row>
    <row r="43" spans="1:12" ht="38.25" customHeight="1">
      <c r="A43" s="164" t="s">
        <v>160</v>
      </c>
      <c r="B43" s="165" t="s">
        <v>117</v>
      </c>
      <c r="C43" s="166">
        <v>247155.3</v>
      </c>
      <c r="D43" s="166">
        <v>192988.3</v>
      </c>
      <c r="E43" s="166">
        <f t="shared" si="4"/>
        <v>78.083820172984346</v>
      </c>
      <c r="F43" s="87"/>
      <c r="G43" s="7"/>
      <c r="H43" s="167"/>
      <c r="I43" s="167"/>
      <c r="J43" s="4"/>
    </row>
    <row r="44" spans="1:12" ht="35.25" customHeight="1">
      <c r="A44" s="164" t="s">
        <v>118</v>
      </c>
      <c r="B44" s="165" t="s">
        <v>119</v>
      </c>
      <c r="C44" s="166">
        <v>1714661.6</v>
      </c>
      <c r="D44" s="166">
        <v>1254479.3999999999</v>
      </c>
      <c r="E44" s="166">
        <f t="shared" si="4"/>
        <v>73.161923029010495</v>
      </c>
      <c r="F44" s="87"/>
      <c r="G44" s="7"/>
      <c r="H44" s="167"/>
      <c r="I44" s="167"/>
      <c r="J44" s="35"/>
    </row>
    <row r="45" spans="1:12">
      <c r="A45" s="164" t="s">
        <v>120</v>
      </c>
      <c r="B45" s="165" t="s">
        <v>121</v>
      </c>
      <c r="C45" s="166">
        <v>78278.5</v>
      </c>
      <c r="D45" s="166">
        <v>44711</v>
      </c>
      <c r="E45" s="166">
        <f t="shared" si="4"/>
        <v>57.117854838812697</v>
      </c>
      <c r="F45" s="87"/>
      <c r="G45" s="7"/>
      <c r="H45" s="167"/>
      <c r="I45" s="167"/>
      <c r="J45" s="4"/>
    </row>
    <row r="46" spans="1:12">
      <c r="A46" s="210" t="s">
        <v>158</v>
      </c>
      <c r="B46" s="224"/>
      <c r="C46" s="155">
        <f>C47+C57+C61+C66+C71+C73+C79+C82+C86+C90+C93</f>
        <v>3295606.7999999993</v>
      </c>
      <c r="D46" s="155">
        <f>D47+D57+D61+D66+D71+D73+D79+D82+D86+D90+D93</f>
        <v>2304572.7000000002</v>
      </c>
      <c r="E46" s="236">
        <f>D46/C46*100</f>
        <v>69.928630442199619</v>
      </c>
      <c r="F46" s="87"/>
      <c r="G46" s="7"/>
      <c r="H46" s="167"/>
      <c r="I46" s="167"/>
      <c r="J46" s="4"/>
    </row>
    <row r="47" spans="1:12" s="11" customFormat="1">
      <c r="A47" s="156" t="s">
        <v>28</v>
      </c>
      <c r="B47" s="196" t="s">
        <v>29</v>
      </c>
      <c r="C47" s="155">
        <f>SUM(C48:C56)</f>
        <v>315252.90000000002</v>
      </c>
      <c r="D47" s="155">
        <f>SUM(D48:D56)</f>
        <v>224078</v>
      </c>
      <c r="E47" s="155">
        <f>D47/C47*100</f>
        <v>71.078806888057173</v>
      </c>
      <c r="F47" s="87"/>
      <c r="G47" s="7"/>
      <c r="H47" s="174"/>
      <c r="I47" s="17"/>
      <c r="J47" s="45"/>
      <c r="K47" s="106"/>
      <c r="L47" s="17"/>
    </row>
    <row r="48" spans="1:12" s="11" customFormat="1" ht="31.5" hidden="1">
      <c r="A48" s="157" t="s">
        <v>30</v>
      </c>
      <c r="B48" s="159" t="s">
        <v>31</v>
      </c>
      <c r="C48" s="145">
        <v>0</v>
      </c>
      <c r="D48" s="200">
        <v>0</v>
      </c>
      <c r="E48" s="153">
        <v>0</v>
      </c>
      <c r="F48" s="87"/>
      <c r="G48" s="7"/>
      <c r="H48" s="174"/>
      <c r="I48" s="83"/>
      <c r="J48" s="17"/>
    </row>
    <row r="49" spans="1:12" s="11" customFormat="1" ht="33.75" customHeight="1">
      <c r="A49" s="157" t="s">
        <v>167</v>
      </c>
      <c r="B49" s="159" t="s">
        <v>31</v>
      </c>
      <c r="C49" s="145">
        <v>6969.9</v>
      </c>
      <c r="D49" s="145">
        <v>5079.1000000000004</v>
      </c>
      <c r="E49" s="153">
        <f>D49/C49*100</f>
        <v>72.871920687527805</v>
      </c>
      <c r="F49" s="87"/>
      <c r="G49" s="7"/>
      <c r="H49" s="174"/>
      <c r="I49" s="83"/>
      <c r="J49" s="17"/>
    </row>
    <row r="50" spans="1:12" s="11" customFormat="1" ht="31.5">
      <c r="A50" s="158" t="s">
        <v>32</v>
      </c>
      <c r="B50" s="159" t="s">
        <v>33</v>
      </c>
      <c r="C50" s="145">
        <v>1000</v>
      </c>
      <c r="D50" s="145">
        <v>367.4</v>
      </c>
      <c r="E50" s="153">
        <f>D50/C50*100</f>
        <v>36.74</v>
      </c>
      <c r="F50" s="87"/>
      <c r="G50" s="7"/>
      <c r="H50" s="174"/>
      <c r="I50" s="45"/>
      <c r="J50" s="45"/>
      <c r="K50" s="237"/>
    </row>
    <row r="51" spans="1:12" ht="31.5">
      <c r="A51" s="157" t="s">
        <v>34</v>
      </c>
      <c r="B51" s="161" t="s">
        <v>35</v>
      </c>
      <c r="C51" s="153">
        <v>206576</v>
      </c>
      <c r="D51" s="153">
        <v>149547.79999999999</v>
      </c>
      <c r="E51" s="153">
        <f>D51/C51*100</f>
        <v>72.393598481914651</v>
      </c>
      <c r="F51" s="87"/>
      <c r="G51" s="7"/>
      <c r="H51" s="174"/>
      <c r="I51" s="18"/>
      <c r="J51" s="18"/>
    </row>
    <row r="52" spans="1:12" hidden="1">
      <c r="A52" s="160" t="s">
        <v>144</v>
      </c>
      <c r="B52" s="197" t="s">
        <v>145</v>
      </c>
      <c r="C52" s="153"/>
      <c r="D52" s="153"/>
      <c r="E52" s="153">
        <v>0</v>
      </c>
      <c r="F52" s="87"/>
      <c r="G52" s="7"/>
      <c r="H52" s="174"/>
    </row>
    <row r="53" spans="1:12" ht="35.25" customHeight="1">
      <c r="A53" s="157" t="s">
        <v>36</v>
      </c>
      <c r="B53" s="161" t="s">
        <v>37</v>
      </c>
      <c r="C53" s="153">
        <v>39940.5</v>
      </c>
      <c r="D53" s="153">
        <v>28940.9</v>
      </c>
      <c r="E53" s="153">
        <f>D53/C53*100</f>
        <v>72.460034301022773</v>
      </c>
      <c r="F53" s="87"/>
      <c r="G53" s="7"/>
      <c r="H53" s="174"/>
      <c r="I53" s="19"/>
      <c r="J53" s="19"/>
      <c r="K53" s="12"/>
    </row>
    <row r="54" spans="1:12" hidden="1">
      <c r="A54" s="157" t="s">
        <v>38</v>
      </c>
      <c r="B54" s="161" t="s">
        <v>39</v>
      </c>
      <c r="C54" s="153">
        <v>0</v>
      </c>
      <c r="D54" s="206"/>
      <c r="E54" s="153" t="s">
        <v>154</v>
      </c>
      <c r="F54" s="87"/>
      <c r="G54" s="7"/>
      <c r="H54" s="174"/>
      <c r="I54" s="19"/>
      <c r="J54" s="19"/>
      <c r="K54" s="12"/>
    </row>
    <row r="55" spans="1:12">
      <c r="A55" s="157" t="s">
        <v>40</v>
      </c>
      <c r="B55" s="161" t="s">
        <v>41</v>
      </c>
      <c r="C55" s="153">
        <v>800</v>
      </c>
      <c r="D55" s="153">
        <v>0</v>
      </c>
      <c r="E55" s="153">
        <f t="shared" ref="E55:E87" si="5">D55/C55*100</f>
        <v>0</v>
      </c>
      <c r="F55" s="87"/>
      <c r="G55" s="7"/>
      <c r="H55" s="174"/>
      <c r="I55" s="19"/>
      <c r="J55" s="19"/>
      <c r="K55" s="12"/>
    </row>
    <row r="56" spans="1:12">
      <c r="A56" s="157" t="s">
        <v>42</v>
      </c>
      <c r="B56" s="161" t="s">
        <v>43</v>
      </c>
      <c r="C56" s="153">
        <v>59966.5</v>
      </c>
      <c r="D56" s="153">
        <v>40142.800000000003</v>
      </c>
      <c r="E56" s="153">
        <f t="shared" si="5"/>
        <v>66.94204264047427</v>
      </c>
      <c r="F56" s="87"/>
      <c r="G56" s="7"/>
      <c r="H56" s="174"/>
      <c r="I56" s="19"/>
      <c r="J56" s="19"/>
      <c r="K56" s="12"/>
    </row>
    <row r="57" spans="1:12" ht="31.5">
      <c r="A57" s="156" t="s">
        <v>44</v>
      </c>
      <c r="B57" s="196" t="s">
        <v>45</v>
      </c>
      <c r="C57" s="155">
        <f>SUM(C58:C59)+C60</f>
        <v>14120</v>
      </c>
      <c r="D57" s="155">
        <f>SUM(D58:D59)+D60</f>
        <v>4490.3</v>
      </c>
      <c r="E57" s="141">
        <f t="shared" si="5"/>
        <v>31.80099150141643</v>
      </c>
      <c r="F57" s="87"/>
      <c r="G57" s="7"/>
      <c r="H57" s="174"/>
      <c r="I57" s="19"/>
      <c r="J57" s="19"/>
      <c r="K57" s="12"/>
      <c r="L57" s="18"/>
    </row>
    <row r="58" spans="1:12" ht="34.5" customHeight="1">
      <c r="A58" s="157" t="s">
        <v>46</v>
      </c>
      <c r="B58" s="161" t="s">
        <v>47</v>
      </c>
      <c r="C58" s="153">
        <v>239.4</v>
      </c>
      <c r="D58" s="153">
        <v>176.4</v>
      </c>
      <c r="E58" s="153">
        <f t="shared" si="5"/>
        <v>73.68421052631578</v>
      </c>
      <c r="F58" s="87"/>
      <c r="I58" s="7"/>
      <c r="J58" s="7"/>
    </row>
    <row r="59" spans="1:12" s="183" customFormat="1" ht="20.25">
      <c r="A59" s="157" t="s">
        <v>48</v>
      </c>
      <c r="B59" s="161" t="s">
        <v>49</v>
      </c>
      <c r="C59" s="153">
        <v>10856.5</v>
      </c>
      <c r="D59" s="153">
        <v>2108</v>
      </c>
      <c r="E59" s="153">
        <f t="shared" si="5"/>
        <v>19.416939160871369</v>
      </c>
      <c r="F59" s="87"/>
      <c r="H59" s="184"/>
      <c r="I59" s="185"/>
      <c r="J59" s="186"/>
    </row>
    <row r="60" spans="1:12" s="183" customFormat="1" ht="31.5">
      <c r="A60" s="162" t="s">
        <v>50</v>
      </c>
      <c r="B60" s="161" t="s">
        <v>51</v>
      </c>
      <c r="C60" s="153">
        <v>3024.1</v>
      </c>
      <c r="D60" s="153">
        <v>2205.9</v>
      </c>
      <c r="E60" s="153">
        <f t="shared" si="5"/>
        <v>72.944016401574032</v>
      </c>
      <c r="F60" s="87"/>
      <c r="H60" s="184"/>
      <c r="I60" s="185"/>
      <c r="J60" s="186"/>
    </row>
    <row r="61" spans="1:12">
      <c r="A61" s="163" t="s">
        <v>52</v>
      </c>
      <c r="B61" s="196" t="s">
        <v>53</v>
      </c>
      <c r="C61" s="155">
        <f>SUM(C62:C65)</f>
        <v>114110.9</v>
      </c>
      <c r="D61" s="155">
        <f>SUM(D62:D65)</f>
        <v>61646.899999999994</v>
      </c>
      <c r="E61" s="155">
        <f t="shared" si="5"/>
        <v>54.02367346151857</v>
      </c>
      <c r="F61" s="87"/>
    </row>
    <row r="62" spans="1:12">
      <c r="A62" s="160" t="s">
        <v>54</v>
      </c>
      <c r="B62" s="161" t="s">
        <v>55</v>
      </c>
      <c r="C62" s="153">
        <v>2753.4</v>
      </c>
      <c r="D62" s="153">
        <v>2753.4</v>
      </c>
      <c r="E62" s="153">
        <f t="shared" si="5"/>
        <v>100</v>
      </c>
      <c r="F62" s="87"/>
      <c r="I62" s="12"/>
    </row>
    <row r="63" spans="1:12">
      <c r="A63" s="160" t="s">
        <v>56</v>
      </c>
      <c r="B63" s="161" t="s">
        <v>57</v>
      </c>
      <c r="C63" s="153">
        <v>59461</v>
      </c>
      <c r="D63" s="153">
        <v>41883.199999999997</v>
      </c>
      <c r="E63" s="153">
        <f t="shared" si="5"/>
        <v>70.438102285531684</v>
      </c>
      <c r="F63" s="87"/>
      <c r="H63" s="6"/>
      <c r="I63" s="7"/>
    </row>
    <row r="64" spans="1:12">
      <c r="A64" s="160" t="s">
        <v>58</v>
      </c>
      <c r="B64" s="161" t="s">
        <v>59</v>
      </c>
      <c r="C64" s="153">
        <v>13009.9</v>
      </c>
      <c r="D64" s="153">
        <v>7630.5</v>
      </c>
      <c r="E64" s="153">
        <f t="shared" si="5"/>
        <v>58.651488481848432</v>
      </c>
      <c r="F64" s="87"/>
    </row>
    <row r="65" spans="1:18">
      <c r="A65" s="160" t="s">
        <v>60</v>
      </c>
      <c r="B65" s="161" t="s">
        <v>61</v>
      </c>
      <c r="C65" s="153">
        <v>38886.6</v>
      </c>
      <c r="D65" s="153">
        <v>9379.7999999999993</v>
      </c>
      <c r="E65" s="153">
        <f t="shared" si="5"/>
        <v>24.120905401860796</v>
      </c>
      <c r="F65" s="87"/>
    </row>
    <row r="66" spans="1:18">
      <c r="A66" s="156" t="s">
        <v>62</v>
      </c>
      <c r="B66" s="196" t="s">
        <v>63</v>
      </c>
      <c r="C66" s="155">
        <f>SUM(C67:C70)</f>
        <v>463472.79999999993</v>
      </c>
      <c r="D66" s="155">
        <f>SUM(D67:D70)</f>
        <v>279061.90000000002</v>
      </c>
      <c r="E66" s="155">
        <f t="shared" si="5"/>
        <v>60.211063087197367</v>
      </c>
      <c r="F66" s="87"/>
    </row>
    <row r="67" spans="1:18">
      <c r="A67" s="157" t="s">
        <v>64</v>
      </c>
      <c r="B67" s="161" t="s">
        <v>65</v>
      </c>
      <c r="C67" s="153">
        <v>186528.1</v>
      </c>
      <c r="D67" s="153">
        <v>120783.2</v>
      </c>
      <c r="E67" s="153">
        <f t="shared" si="5"/>
        <v>64.753353516172623</v>
      </c>
      <c r="F67" s="87"/>
    </row>
    <row r="68" spans="1:18">
      <c r="A68" s="157" t="s">
        <v>66</v>
      </c>
      <c r="B68" s="161" t="s">
        <v>67</v>
      </c>
      <c r="C68" s="153">
        <v>6495.8</v>
      </c>
      <c r="D68" s="153">
        <v>2746.7</v>
      </c>
      <c r="E68" s="153">
        <f t="shared" si="5"/>
        <v>42.284245204593738</v>
      </c>
      <c r="F68" s="87"/>
    </row>
    <row r="69" spans="1:18">
      <c r="A69" s="157" t="s">
        <v>68</v>
      </c>
      <c r="B69" s="161" t="s">
        <v>69</v>
      </c>
      <c r="C69" s="153">
        <v>231522.3</v>
      </c>
      <c r="D69" s="153">
        <v>128070.8</v>
      </c>
      <c r="E69" s="153">
        <f t="shared" si="5"/>
        <v>55.31683125124448</v>
      </c>
      <c r="F69" s="87"/>
    </row>
    <row r="70" spans="1:18" ht="31.5">
      <c r="A70" s="157" t="s">
        <v>70</v>
      </c>
      <c r="B70" s="161" t="s">
        <v>71</v>
      </c>
      <c r="C70" s="153">
        <v>38926.6</v>
      </c>
      <c r="D70" s="153">
        <v>27461.200000000001</v>
      </c>
      <c r="E70" s="153">
        <f t="shared" si="5"/>
        <v>70.546104720165644</v>
      </c>
      <c r="F70" s="87"/>
    </row>
    <row r="71" spans="1:18" hidden="1">
      <c r="A71" s="150" t="s">
        <v>137</v>
      </c>
      <c r="B71" s="211" t="s">
        <v>139</v>
      </c>
      <c r="C71" s="141">
        <f>C72</f>
        <v>0</v>
      </c>
      <c r="D71" s="141">
        <f>D72</f>
        <v>0</v>
      </c>
      <c r="E71" s="155" t="e">
        <f t="shared" si="5"/>
        <v>#DIV/0!</v>
      </c>
      <c r="F71" s="87"/>
    </row>
    <row r="72" spans="1:18" hidden="1">
      <c r="A72" s="157" t="s">
        <v>138</v>
      </c>
      <c r="B72" s="161" t="s">
        <v>140</v>
      </c>
      <c r="C72" s="153">
        <v>0</v>
      </c>
      <c r="D72" s="153">
        <v>0</v>
      </c>
      <c r="E72" s="153" t="e">
        <f t="shared" si="5"/>
        <v>#DIV/0!</v>
      </c>
      <c r="F72" s="87"/>
    </row>
    <row r="73" spans="1:18">
      <c r="A73" s="163" t="s">
        <v>72</v>
      </c>
      <c r="B73" s="196" t="s">
        <v>73</v>
      </c>
      <c r="C73" s="155">
        <f>C74+C75+C77+C78+C76</f>
        <v>1772054.7</v>
      </c>
      <c r="D73" s="155">
        <f>D74+D75+D77+D78+D76</f>
        <v>1299782.6000000001</v>
      </c>
      <c r="E73" s="155">
        <f t="shared" si="5"/>
        <v>73.348898315610683</v>
      </c>
      <c r="F73" s="87"/>
    </row>
    <row r="74" spans="1:18">
      <c r="A74" s="157" t="s">
        <v>74</v>
      </c>
      <c r="B74" s="161" t="s">
        <v>75</v>
      </c>
      <c r="C74" s="153">
        <v>636025.30000000005</v>
      </c>
      <c r="D74" s="153">
        <v>462093.4</v>
      </c>
      <c r="E74" s="153">
        <f t="shared" si="5"/>
        <v>72.65330482922613</v>
      </c>
      <c r="F74" s="87"/>
    </row>
    <row r="75" spans="1:18">
      <c r="A75" s="157" t="s">
        <v>76</v>
      </c>
      <c r="B75" s="161" t="s">
        <v>77</v>
      </c>
      <c r="C75" s="153">
        <v>890362.5</v>
      </c>
      <c r="D75" s="153">
        <v>645589.69999999995</v>
      </c>
      <c r="E75" s="153">
        <f t="shared" si="5"/>
        <v>72.508635527664296</v>
      </c>
      <c r="F75" s="87"/>
    </row>
    <row r="76" spans="1:18">
      <c r="A76" s="157" t="s">
        <v>152</v>
      </c>
      <c r="B76" s="161" t="s">
        <v>151</v>
      </c>
      <c r="C76" s="153">
        <v>148173.20000000001</v>
      </c>
      <c r="D76" s="153">
        <v>119312.5</v>
      </c>
      <c r="E76" s="153">
        <f t="shared" si="5"/>
        <v>80.522321175489225</v>
      </c>
      <c r="F76" s="87"/>
    </row>
    <row r="77" spans="1:18">
      <c r="A77" s="157" t="s">
        <v>78</v>
      </c>
      <c r="B77" s="161" t="s">
        <v>79</v>
      </c>
      <c r="C77" s="153">
        <v>11806.8</v>
      </c>
      <c r="D77" s="153">
        <v>9946.7000000000007</v>
      </c>
      <c r="E77" s="153">
        <f t="shared" si="5"/>
        <v>84.245519531117679</v>
      </c>
      <c r="F77" s="87"/>
    </row>
    <row r="78" spans="1:18" s="2" customFormat="1">
      <c r="A78" s="157" t="s">
        <v>80</v>
      </c>
      <c r="B78" s="161" t="s">
        <v>81</v>
      </c>
      <c r="C78" s="153">
        <v>85686.9</v>
      </c>
      <c r="D78" s="153">
        <v>62840.3</v>
      </c>
      <c r="E78" s="153">
        <f t="shared" si="5"/>
        <v>73.33711454142933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6" t="s">
        <v>82</v>
      </c>
      <c r="B79" s="196" t="s">
        <v>83</v>
      </c>
      <c r="C79" s="155">
        <f>SUM(C80:C81)</f>
        <v>245840.3</v>
      </c>
      <c r="D79" s="155">
        <f>SUM(D80:D81)</f>
        <v>167547.70000000001</v>
      </c>
      <c r="E79" s="155">
        <f t="shared" si="5"/>
        <v>68.153065221609324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84</v>
      </c>
      <c r="B80" s="161" t="s">
        <v>85</v>
      </c>
      <c r="C80" s="153">
        <v>184696.5</v>
      </c>
      <c r="D80" s="153">
        <v>125817</v>
      </c>
      <c r="E80" s="153">
        <f t="shared" si="5"/>
        <v>68.120944360071789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 ht="18" customHeight="1">
      <c r="A81" s="157" t="s">
        <v>86</v>
      </c>
      <c r="B81" s="161" t="s">
        <v>87</v>
      </c>
      <c r="C81" s="153">
        <v>61143.8</v>
      </c>
      <c r="D81" s="153">
        <v>41730.699999999997</v>
      </c>
      <c r="E81" s="153">
        <f t="shared" si="5"/>
        <v>68.250092405117115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6" t="s">
        <v>88</v>
      </c>
      <c r="B82" s="196" t="s">
        <v>89</v>
      </c>
      <c r="C82" s="155">
        <f>SUM(C83:C85)</f>
        <v>52737.8</v>
      </c>
      <c r="D82" s="155">
        <f>SUM(D83:D85)</f>
        <v>41933.599999999999</v>
      </c>
      <c r="E82" s="155">
        <f t="shared" si="5"/>
        <v>79.513366124487547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90</v>
      </c>
      <c r="B83" s="161" t="s">
        <v>91</v>
      </c>
      <c r="C83" s="153">
        <v>10773</v>
      </c>
      <c r="D83" s="153">
        <v>7994.8</v>
      </c>
      <c r="E83" s="153">
        <f t="shared" si="5"/>
        <v>74.211454562331753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92</v>
      </c>
      <c r="B84" s="161" t="s">
        <v>93</v>
      </c>
      <c r="C84" s="153">
        <v>12447.2</v>
      </c>
      <c r="D84" s="153">
        <v>7871.2</v>
      </c>
      <c r="E84" s="153">
        <f t="shared" si="5"/>
        <v>63.236711870942855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7" t="s">
        <v>94</v>
      </c>
      <c r="B85" s="161" t="s">
        <v>95</v>
      </c>
      <c r="C85" s="153">
        <v>29517.599999999999</v>
      </c>
      <c r="D85" s="153">
        <v>26067.599999999999</v>
      </c>
      <c r="E85" s="153">
        <f t="shared" si="5"/>
        <v>88.312057890885441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56" t="s">
        <v>96</v>
      </c>
      <c r="B86" s="196" t="s">
        <v>97</v>
      </c>
      <c r="C86" s="155">
        <f>SUM(C87:C89)</f>
        <v>247155.3</v>
      </c>
      <c r="D86" s="155">
        <f>SUM(D87:D89)</f>
        <v>192988.3</v>
      </c>
      <c r="E86" s="155">
        <f t="shared" si="5"/>
        <v>78.083820172984346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>
      <c r="A87" s="162" t="s">
        <v>98</v>
      </c>
      <c r="B87" s="161" t="s">
        <v>99</v>
      </c>
      <c r="C87" s="153">
        <v>233507.8</v>
      </c>
      <c r="D87" s="153">
        <v>182664</v>
      </c>
      <c r="E87" s="153">
        <f t="shared" si="5"/>
        <v>78.226080670538636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idden="1">
      <c r="A88" s="162" t="s">
        <v>143</v>
      </c>
      <c r="B88" s="197" t="s">
        <v>142</v>
      </c>
      <c r="C88" s="153"/>
      <c r="D88" s="153"/>
      <c r="E88" s="155">
        <v>0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18" customHeight="1">
      <c r="A89" s="162" t="s">
        <v>100</v>
      </c>
      <c r="B89" s="161" t="s">
        <v>101</v>
      </c>
      <c r="C89" s="153">
        <v>13647.5</v>
      </c>
      <c r="D89" s="153">
        <v>10324.299999999999</v>
      </c>
      <c r="E89" s="153">
        <f t="shared" ref="E89:E94" si="6">D89/C89*100</f>
        <v>75.649752701960054</v>
      </c>
      <c r="F89" s="87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01" customFormat="1">
      <c r="A90" s="150" t="s">
        <v>162</v>
      </c>
      <c r="B90" s="196" t="s">
        <v>163</v>
      </c>
      <c r="C90" s="155">
        <f>C91+C92</f>
        <v>8122.4</v>
      </c>
      <c r="D90" s="155">
        <f>D91+D92</f>
        <v>5286</v>
      </c>
      <c r="E90" s="155">
        <f t="shared" si="6"/>
        <v>65.079286910272828</v>
      </c>
      <c r="F90" s="87"/>
      <c r="G90" s="11"/>
      <c r="H90" s="33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s="2" customFormat="1">
      <c r="A91" s="162" t="s">
        <v>165</v>
      </c>
      <c r="B91" s="161" t="s">
        <v>164</v>
      </c>
      <c r="C91" s="153">
        <v>8122.4</v>
      </c>
      <c r="D91" s="153">
        <v>5286</v>
      </c>
      <c r="E91" s="153">
        <f t="shared" si="6"/>
        <v>65.079286910272828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idden="1">
      <c r="A92" s="162" t="s">
        <v>165</v>
      </c>
      <c r="B92" s="161" t="s">
        <v>164</v>
      </c>
      <c r="C92" s="153">
        <v>0</v>
      </c>
      <c r="D92" s="153">
        <v>0</v>
      </c>
      <c r="E92" s="153" t="e">
        <f t="shared" si="6"/>
        <v>#DIV/0!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56" t="s">
        <v>102</v>
      </c>
      <c r="B93" s="196" t="s">
        <v>103</v>
      </c>
      <c r="C93" s="155">
        <f>C94</f>
        <v>62739.7</v>
      </c>
      <c r="D93" s="155">
        <f>D94</f>
        <v>27757.4</v>
      </c>
      <c r="E93" s="155">
        <f t="shared" si="6"/>
        <v>44.242162458539013</v>
      </c>
      <c r="F93" s="87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62" t="s">
        <v>104</v>
      </c>
      <c r="B94" s="161" t="s">
        <v>105</v>
      </c>
      <c r="C94" s="153">
        <v>62739.7</v>
      </c>
      <c r="D94" s="153">
        <v>27757.4</v>
      </c>
      <c r="E94" s="153">
        <f t="shared" si="6"/>
        <v>44.242162458539013</v>
      </c>
      <c r="F94" s="87"/>
      <c r="G94" s="20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122</v>
      </c>
      <c r="B95" s="172" t="s">
        <v>123</v>
      </c>
      <c r="C95" s="173">
        <f>C96+C99+C104</f>
        <v>181833.3</v>
      </c>
      <c r="D95" s="173">
        <f>D96+D99+D103+D104</f>
        <v>50710.399999999987</v>
      </c>
      <c r="E95" s="173" t="s">
        <v>124</v>
      </c>
      <c r="F95" s="87"/>
      <c r="G95" s="238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1" t="s">
        <v>125</v>
      </c>
      <c r="B96" s="172" t="s">
        <v>126</v>
      </c>
      <c r="C96" s="173">
        <f>C97-(-C98)+C103</f>
        <v>123018.59999999998</v>
      </c>
      <c r="D96" s="173">
        <f>D97-(-D98)</f>
        <v>-240517</v>
      </c>
      <c r="E96" s="173" t="s">
        <v>124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5" t="s">
        <v>180</v>
      </c>
      <c r="B97" s="176" t="s">
        <v>126</v>
      </c>
      <c r="C97" s="177">
        <v>463535.6</v>
      </c>
      <c r="D97" s="177">
        <v>100000</v>
      </c>
      <c r="E97" s="153">
        <f>D97/C97*100</f>
        <v>21.573316051668957</v>
      </c>
      <c r="F97" s="87"/>
      <c r="G97" s="3"/>
      <c r="H97" s="22"/>
      <c r="I97" s="19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5" t="s">
        <v>181</v>
      </c>
      <c r="B98" s="176" t="s">
        <v>126</v>
      </c>
      <c r="C98" s="177">
        <v>-340517</v>
      </c>
      <c r="D98" s="177">
        <v>-340517</v>
      </c>
      <c r="E98" s="153">
        <f>D98/C98*100</f>
        <v>100</v>
      </c>
      <c r="F98" s="87"/>
      <c r="G98" s="3"/>
      <c r="H98" s="35"/>
      <c r="I98" s="18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171" t="s">
        <v>182</v>
      </c>
      <c r="B99" s="172" t="s">
        <v>130</v>
      </c>
      <c r="C99" s="173">
        <f>C100+C101</f>
        <v>0</v>
      </c>
      <c r="D99" s="173">
        <f>D100+D101</f>
        <v>108114</v>
      </c>
      <c r="E99" s="173" t="s">
        <v>124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175" t="s">
        <v>183</v>
      </c>
      <c r="B100" s="176" t="s">
        <v>130</v>
      </c>
      <c r="C100" s="177">
        <v>108114</v>
      </c>
      <c r="D100" s="177">
        <v>108114</v>
      </c>
      <c r="E100" s="153">
        <f>D100/C100*100</f>
        <v>100</v>
      </c>
      <c r="F100" s="87"/>
      <c r="G100" s="3"/>
      <c r="H100" s="35"/>
      <c r="I100" s="35"/>
      <c r="J100" s="7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47.25">
      <c r="A101" s="175" t="s">
        <v>184</v>
      </c>
      <c r="B101" s="176" t="s">
        <v>130</v>
      </c>
      <c r="C101" s="177">
        <v>-108114</v>
      </c>
      <c r="D101" s="177">
        <v>0</v>
      </c>
      <c r="E101" s="153">
        <f>D101/C101*100</f>
        <v>0</v>
      </c>
      <c r="F101" s="87"/>
      <c r="G101" s="20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 hidden="1">
      <c r="A102" s="171" t="s">
        <v>133</v>
      </c>
      <c r="B102" s="172" t="s">
        <v>134</v>
      </c>
      <c r="C102" s="173"/>
      <c r="D102" s="173"/>
      <c r="E102" s="173" t="s">
        <v>124</v>
      </c>
      <c r="F102" s="87"/>
      <c r="G102" s="20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171" t="s">
        <v>133</v>
      </c>
      <c r="B103" s="172" t="s">
        <v>134</v>
      </c>
      <c r="C103" s="173">
        <v>0</v>
      </c>
      <c r="D103" s="173">
        <v>195160.3</v>
      </c>
      <c r="E103" s="173" t="s">
        <v>124</v>
      </c>
      <c r="F103" s="87"/>
      <c r="G103" s="238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31.5">
      <c r="A104" s="171" t="s">
        <v>135</v>
      </c>
      <c r="B104" s="172" t="s">
        <v>136</v>
      </c>
      <c r="C104" s="173">
        <v>58814.7</v>
      </c>
      <c r="D104" s="173">
        <v>-12046.9</v>
      </c>
      <c r="E104" s="173" t="s">
        <v>124</v>
      </c>
      <c r="F104" s="87"/>
      <c r="G104" s="238"/>
      <c r="H104" s="35"/>
      <c r="I104" s="35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8.5" customHeight="1">
      <c r="A105" s="239" t="s">
        <v>185</v>
      </c>
      <c r="B105" s="178"/>
      <c r="C105" s="179"/>
      <c r="D105" s="179"/>
      <c r="E105" s="179"/>
      <c r="F105" s="87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95"/>
      <c r="B106" s="181"/>
      <c r="C106" s="182"/>
      <c r="D106" s="182"/>
      <c r="E106" s="183"/>
      <c r="F106" s="183"/>
      <c r="G106" s="3"/>
      <c r="H106" s="4"/>
      <c r="I106" s="18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 ht="20.25">
      <c r="A107" s="187"/>
      <c r="B107" s="181"/>
      <c r="C107" s="182"/>
      <c r="D107" s="182"/>
      <c r="E107" s="183"/>
      <c r="F107" s="183"/>
      <c r="G107" s="3"/>
      <c r="H107" s="35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194"/>
      <c r="B108" s="178"/>
      <c r="C108" s="179"/>
      <c r="D108" s="179"/>
      <c r="E108" s="180"/>
      <c r="F108" s="180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194"/>
      <c r="B109" s="178"/>
      <c r="C109" s="179"/>
      <c r="D109" s="179"/>
      <c r="E109" s="180"/>
      <c r="F109" s="180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86"/>
      <c r="D300" s="86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91"/>
      <c r="D385" s="91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s="2" customFormat="1">
      <c r="A386" s="37"/>
      <c r="B386" s="1"/>
      <c r="C386" s="91"/>
      <c r="D386" s="91"/>
      <c r="E386" s="86"/>
      <c r="F386" s="86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3" customWidth="1"/>
  </cols>
  <sheetData>
    <row r="1" spans="1:5">
      <c r="A1" s="213" t="s">
        <v>178</v>
      </c>
      <c r="B1" s="212"/>
      <c r="C1" s="212"/>
      <c r="D1" s="212"/>
      <c r="E1" s="214"/>
    </row>
    <row r="2" spans="1:5" ht="12.75">
      <c r="A2"/>
      <c r="B2"/>
      <c r="C2"/>
      <c r="D2"/>
      <c r="E2" s="215"/>
    </row>
    <row r="3" spans="1:5">
      <c r="B3" s="207"/>
      <c r="C3" s="192"/>
      <c r="D3" s="192"/>
      <c r="E3" s="216"/>
    </row>
    <row r="4" spans="1:5">
      <c r="A4" s="135"/>
      <c r="B4" s="136"/>
      <c r="C4" s="137"/>
      <c r="D4" s="137"/>
      <c r="E4" s="217" t="s">
        <v>0</v>
      </c>
    </row>
    <row r="5" spans="1:5" ht="47.25">
      <c r="A5" s="209" t="s">
        <v>1</v>
      </c>
      <c r="B5" s="209" t="s">
        <v>2</v>
      </c>
      <c r="C5" s="208" t="s">
        <v>175</v>
      </c>
      <c r="D5" s="208" t="s">
        <v>176</v>
      </c>
      <c r="E5" s="218" t="s">
        <v>172</v>
      </c>
    </row>
    <row r="6" spans="1:5" ht="12.75">
      <c r="A6"/>
      <c r="B6"/>
      <c r="C6"/>
      <c r="D6"/>
      <c r="E6" s="215"/>
    </row>
    <row r="7" spans="1:5">
      <c r="A7" s="138">
        <v>1</v>
      </c>
      <c r="B7" s="139">
        <v>2</v>
      </c>
      <c r="C7" s="138">
        <v>3</v>
      </c>
      <c r="D7" s="138">
        <v>4</v>
      </c>
      <c r="E7" s="219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2206684.2200000002</v>
      </c>
      <c r="E8" s="220">
        <f>D8-C8</f>
        <v>-817757.1799999997</v>
      </c>
    </row>
    <row r="9" spans="1:5">
      <c r="A9" s="19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930626.10000000009</v>
      </c>
      <c r="E9" s="220">
        <f t="shared" ref="E9:E72" si="0">D9-C9</f>
        <v>-447197.69999999995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549005.30000000005</v>
      </c>
      <c r="E10" s="221">
        <f t="shared" si="0"/>
        <v>-181720.19999999995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1326.4</v>
      </c>
      <c r="E11" s="221">
        <f t="shared" si="0"/>
        <v>-480.69999999999982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92290.9</v>
      </c>
      <c r="E12" s="221">
        <f t="shared" si="0"/>
        <v>-112451.4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10771.3</v>
      </c>
      <c r="E13" s="221">
        <f t="shared" si="0"/>
        <v>-28611.3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6558.1</v>
      </c>
      <c r="E14" s="221">
        <f t="shared" si="0"/>
        <v>-2579.7999999999993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-9.5</v>
      </c>
      <c r="E15" s="221">
        <f t="shared" si="0"/>
        <v>-9.6999999999999993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153208.79999999999</v>
      </c>
      <c r="E16" s="221">
        <f t="shared" si="0"/>
        <v>-130514.20000000001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8742.6</v>
      </c>
      <c r="E17" s="221">
        <f t="shared" si="0"/>
        <v>5259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1014.9</v>
      </c>
      <c r="E18" s="221">
        <f t="shared" si="0"/>
        <v>-1770.1999999999998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48844.3</v>
      </c>
      <c r="E19" s="221">
        <f t="shared" si="0"/>
        <v>5326.9000000000015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58875.6</v>
      </c>
      <c r="E20" s="221">
        <f t="shared" si="0"/>
        <v>3048.5999999999985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-2.6</v>
      </c>
      <c r="E21" s="221">
        <f t="shared" si="0"/>
        <v>-2694.7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21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1276058.1200000001</v>
      </c>
      <c r="E23" s="220">
        <f t="shared" si="0"/>
        <v>-370559.47999999975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1278568.1199999999</v>
      </c>
      <c r="E24" s="220">
        <f t="shared" si="0"/>
        <v>-370553.38000000012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62610.8</v>
      </c>
      <c r="E25" s="221">
        <f t="shared" si="0"/>
        <v>21041.9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доходами'!D27</f>
        <v>0</v>
      </c>
      <c r="E26" s="221">
        <f t="shared" si="0"/>
        <v>0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доходами'!D28</f>
        <v>268346.62</v>
      </c>
      <c r="E27" s="221">
        <f t="shared" si="0"/>
        <v>-86370.18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доходами'!D29</f>
        <v>914790.7</v>
      </c>
      <c r="E28" s="221">
        <f t="shared" si="0"/>
        <v>-323945.10000000009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доходами'!D30</f>
        <v>32820</v>
      </c>
      <c r="E29" s="221">
        <f t="shared" si="0"/>
        <v>18720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доходами'!D31</f>
        <v>171.1</v>
      </c>
      <c r="E30" s="221">
        <f t="shared" si="0"/>
        <v>-856.30000000000007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доходами'!D32</f>
        <v>0</v>
      </c>
      <c r="E31" s="221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доходами'!D33</f>
        <v>2226.6</v>
      </c>
      <c r="E32" s="221">
        <f t="shared" si="0"/>
        <v>2150.2999999999997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доходами'!D34</f>
        <v>-4907.7</v>
      </c>
      <c r="E33" s="221">
        <f t="shared" si="0"/>
        <v>-1300.0999999999999</v>
      </c>
    </row>
    <row r="34" spans="1:5">
      <c r="A34" s="156" t="s">
        <v>26</v>
      </c>
      <c r="B34" s="209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2">
        <f t="shared" si="0"/>
        <v>79185.099999999627</v>
      </c>
    </row>
    <row r="35" spans="1:5">
      <c r="A35" s="210" t="s">
        <v>27</v>
      </c>
      <c r="B35" s="209"/>
      <c r="C35" s="155">
        <f>C36+C46+C50+C55+C60+C62+C68+C71+C75+C79+C83</f>
        <v>2143220</v>
      </c>
      <c r="D35" s="155">
        <f>D36+D46+D50+D55+D60+D62+D68+D71+D75+D79+D83</f>
        <v>2222405.0999999996</v>
      </c>
      <c r="E35" s="222">
        <f t="shared" si="0"/>
        <v>79185.099999999627</v>
      </c>
    </row>
    <row r="36" spans="1:5">
      <c r="A36" s="156" t="s">
        <v>28</v>
      </c>
      <c r="B36" s="196" t="s">
        <v>29</v>
      </c>
      <c r="C36" s="155">
        <f>SUM(C37:C45)</f>
        <v>245467.90000000002</v>
      </c>
      <c r="D36" s="155">
        <f>SUM(D37:D45)</f>
        <v>212563.1</v>
      </c>
      <c r="E36" s="222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0">
        <v>0</v>
      </c>
      <c r="E37" s="221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1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1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9">
        <f t="shared" si="0"/>
        <v>2998.1999999999825</v>
      </c>
    </row>
    <row r="41" spans="1:5">
      <c r="A41" s="160" t="s">
        <v>144</v>
      </c>
      <c r="B41" s="197" t="s">
        <v>145</v>
      </c>
      <c r="C41" s="153"/>
      <c r="D41" s="153"/>
      <c r="E41" s="219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9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9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9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9">
        <f t="shared" si="0"/>
        <v>-41333.600000000006</v>
      </c>
    </row>
    <row r="46" spans="1:5" ht="31.5">
      <c r="A46" s="156" t="s">
        <v>44</v>
      </c>
      <c r="B46" s="196" t="s">
        <v>45</v>
      </c>
      <c r="C46" s="155">
        <f>SUM(C47:C48)+C49</f>
        <v>2687.8</v>
      </c>
      <c r="D46" s="155">
        <f>SUM(D47:D48)+D49</f>
        <v>3077.8999999999996</v>
      </c>
      <c r="E46" s="222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9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9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9">
        <f t="shared" si="0"/>
        <v>511.29999999999995</v>
      </c>
    </row>
    <row r="50" spans="1:5">
      <c r="A50" s="163" t="s">
        <v>52</v>
      </c>
      <c r="B50" s="196" t="s">
        <v>53</v>
      </c>
      <c r="C50" s="155">
        <f>SUM(C51:C54)</f>
        <v>96791.200000000012</v>
      </c>
      <c r="D50" s="155">
        <f>SUM(D51:D54)</f>
        <v>57480.200000000004</v>
      </c>
      <c r="E50" s="222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9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9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9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9">
        <f t="shared" si="0"/>
        <v>-30727.7</v>
      </c>
    </row>
    <row r="55" spans="1:5">
      <c r="A55" s="156" t="s">
        <v>62</v>
      </c>
      <c r="B55" s="196" t="s">
        <v>63</v>
      </c>
      <c r="C55" s="155">
        <f>SUM(C56:C59)</f>
        <v>192014.80000000002</v>
      </c>
      <c r="D55" s="155">
        <f>SUM(D56:D59)</f>
        <v>346237.80000000005</v>
      </c>
      <c r="E55" s="222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9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9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9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9">
        <f t="shared" si="0"/>
        <v>3359.2000000000007</v>
      </c>
    </row>
    <row r="60" spans="1:5">
      <c r="A60" s="150" t="s">
        <v>137</v>
      </c>
      <c r="B60" s="211" t="s">
        <v>139</v>
      </c>
      <c r="C60" s="141">
        <f>C61</f>
        <v>0</v>
      </c>
      <c r="D60" s="141">
        <f>D61</f>
        <v>0</v>
      </c>
      <c r="E60" s="220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9">
        <f t="shared" si="0"/>
        <v>0</v>
      </c>
    </row>
    <row r="62" spans="1:5">
      <c r="A62" s="163" t="s">
        <v>72</v>
      </c>
      <c r="B62" s="196" t="s">
        <v>73</v>
      </c>
      <c r="C62" s="155">
        <f>C63+C64+C66+C67+C65</f>
        <v>1160943.7</v>
      </c>
      <c r="D62" s="155">
        <f>D63+D64+D66+D67+D65</f>
        <v>1198338.7</v>
      </c>
      <c r="E62" s="222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9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9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9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9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9">
        <f t="shared" si="0"/>
        <v>-935.19999999999709</v>
      </c>
    </row>
    <row r="68" spans="1:5">
      <c r="A68" s="156" t="s">
        <v>82</v>
      </c>
      <c r="B68" s="196" t="s">
        <v>83</v>
      </c>
      <c r="C68" s="155">
        <f>SUM(C69:C70)</f>
        <v>185679.5</v>
      </c>
      <c r="D68" s="155">
        <f>SUM(D69:D70)</f>
        <v>155456.79999999999</v>
      </c>
      <c r="E68" s="222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9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9">
        <f t="shared" si="0"/>
        <v>4114.2999999999956</v>
      </c>
    </row>
    <row r="71" spans="1:5">
      <c r="A71" s="156" t="s">
        <v>88</v>
      </c>
      <c r="B71" s="196" t="s">
        <v>89</v>
      </c>
      <c r="C71" s="155">
        <f>SUM(C72:C74)</f>
        <v>37905.800000000003</v>
      </c>
      <c r="D71" s="155">
        <f>SUM(D72:D74)</f>
        <v>38649</v>
      </c>
      <c r="E71" s="222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9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9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9">
        <f t="shared" si="1"/>
        <v>6138.4000000000015</v>
      </c>
    </row>
    <row r="75" spans="1:5">
      <c r="A75" s="156" t="s">
        <v>96</v>
      </c>
      <c r="B75" s="196" t="s">
        <v>97</v>
      </c>
      <c r="C75" s="155">
        <f>SUM(C76:C78)</f>
        <v>158664.80000000002</v>
      </c>
      <c r="D75" s="155">
        <f>SUM(D76:D78)</f>
        <v>173733.3</v>
      </c>
      <c r="E75" s="222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9">
        <f t="shared" si="1"/>
        <v>16744.299999999988</v>
      </c>
    </row>
    <row r="77" spans="1:5">
      <c r="A77" s="162" t="s">
        <v>143</v>
      </c>
      <c r="B77" s="197" t="s">
        <v>142</v>
      </c>
      <c r="C77" s="153"/>
      <c r="D77" s="153"/>
      <c r="E77" s="219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9">
        <f t="shared" si="1"/>
        <v>-1675.8000000000011</v>
      </c>
    </row>
    <row r="79" spans="1:5">
      <c r="A79" s="150" t="s">
        <v>162</v>
      </c>
      <c r="B79" s="196" t="s">
        <v>163</v>
      </c>
      <c r="C79" s="155">
        <f>C80+C81</f>
        <v>16397.7</v>
      </c>
      <c r="D79" s="155">
        <f>D80+D81</f>
        <v>5061.3</v>
      </c>
      <c r="E79" s="222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2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9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9">
        <f t="shared" si="1"/>
        <v>0</v>
      </c>
    </row>
    <row r="83" spans="1:5" ht="31.5">
      <c r="A83" s="156" t="s">
        <v>102</v>
      </c>
      <c r="B83" s="196" t="s">
        <v>103</v>
      </c>
      <c r="C83" s="155">
        <f>C84</f>
        <v>46666.8</v>
      </c>
      <c r="D83" s="155">
        <f>D84</f>
        <v>31807</v>
      </c>
      <c r="E83" s="222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9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2021-10-14T07:15:32Z</cp:lastPrinted>
  <dcterms:created xsi:type="dcterms:W3CDTF">2014-02-03T08:40:31Z</dcterms:created>
  <dcterms:modified xsi:type="dcterms:W3CDTF">2021-10-15T10:14:02Z</dcterms:modified>
</cp:coreProperties>
</file>