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аналитика исполнения  " sheetId="6" r:id="rId3"/>
  </sheets>
  <externalReferences>
    <externalReference r:id="rId4"/>
  </externalReferences>
  <definedNames>
    <definedName name="Z_40CB0436_DE8A_47CC_87B8_4489A6797993_.wvu.PrintArea" localSheetId="2" hidden="1">'аналитика исполнения  '!$A$1:$E$70</definedName>
    <definedName name="Z_40CB0436_DE8A_47CC_87B8_4489A6797993_.wvu.PrintTitles" localSheetId="2" hidden="1">'аналитика исполнения  '!$5:$7</definedName>
    <definedName name="Z_40CB0436_DE8A_47CC_87B8_4489A6797993_.wvu.Rows" localSheetId="2" hidden="1">'аналитика исполнения  '!#REF!,'аналитика исполнения  '!#REF!</definedName>
    <definedName name="Z_59841E2B_68EB_4986_A2B2_AA8D2283015C_.wvu.PrintArea" localSheetId="2" hidden="1">'аналитика исполнения  '!$A$1:$E$88</definedName>
    <definedName name="Z_59841E2B_68EB_4986_A2B2_AA8D2283015C_.wvu.PrintArea" localSheetId="0" hidden="1">'с исправлениями'!$A$1:$E$109</definedName>
    <definedName name="Z_59841E2B_68EB_4986_A2B2_AA8D2283015C_.wvu.PrintTitles" localSheetId="2" hidden="1">'аналитика исполнения  '!$5:$7</definedName>
    <definedName name="Z_59841E2B_68EB_4986_A2B2_AA8D2283015C_.wvu.Rows" localSheetId="0" hidden="1">'с исправлениями'!$94:$94</definedName>
    <definedName name="Z_5C54602A_724E_45A9_8F60_2E1A10275DB0_.wvu.PrintArea" localSheetId="2" hidden="1">'аналитика исполнения  '!$A$1:$E$70</definedName>
    <definedName name="Z_5C54602A_724E_45A9_8F60_2E1A10275DB0_.wvu.PrintTitles" localSheetId="2" hidden="1">'аналитика исполнения  '!$5:$7</definedName>
    <definedName name="Z_5C54602A_724E_45A9_8F60_2E1A10275DB0_.wvu.Rows" localSheetId="2" hidden="1">'аналитика исполнения  '!#REF!,'аналитика исполнения  '!$15:$15,'аналитика исполнения  '!$30:$32,'аналитика исполнения  '!$51:$51</definedName>
    <definedName name="Z_6382D31E_57F9_431A_8857_6E05C5DDD46B_.wvu.PrintArea" localSheetId="2" hidden="1">'аналитика исполнения  '!$A$1:$E$70</definedName>
    <definedName name="Z_6382D31E_57F9_431A_8857_6E05C5DDD46B_.wvu.PrintTitles" localSheetId="2" hidden="1">'аналитика исполнения  '!$5:$7</definedName>
    <definedName name="Z_6382D31E_57F9_431A_8857_6E05C5DDD46B_.wvu.Rows" localSheetId="2" hidden="1">'аналитика исполнения  '!#REF!,'аналитика исполнения  '!$51:$51</definedName>
    <definedName name="Z_68DC45B0_5DDE_44CE_B6FE_5C917556A2F2_.wvu.PrintArea" localSheetId="2" hidden="1">'аналитика исполнения  '!$A$1:$E$65</definedName>
    <definedName name="Z_68DC45B0_5DDE_44CE_B6FE_5C917556A2F2_.wvu.PrintTitles" localSheetId="2" hidden="1">'аналитика исполнения  '!$5:$7</definedName>
    <definedName name="Z_6D630398_ED7B_4347_BEF2_E7CDD1BC3625_.wvu.PrintArea" localSheetId="2" hidden="1">'аналитика исполнения  '!$A$1:$E$88</definedName>
    <definedName name="Z_6D630398_ED7B_4347_BEF2_E7CDD1BC3625_.wvu.PrintArea" localSheetId="0" hidden="1">'с исправлениями'!$A$1:$E$109</definedName>
    <definedName name="Z_6D630398_ED7B_4347_BEF2_E7CDD1BC3625_.wvu.PrintTitles" localSheetId="2" hidden="1">'аналитика исполнения  '!$5:$7</definedName>
    <definedName name="Z_6D630398_ED7B_4347_BEF2_E7CDD1BC3625_.wvu.Rows" localSheetId="2" hidden="1">'аналитика исполнения  '!#REF!,'аналитика исполнения  '!#REF!</definedName>
    <definedName name="Z_6D630398_ED7B_4347_BEF2_E7CDD1BC3625_.wvu.Rows" localSheetId="0" hidden="1">'с исправлениями'!$94:$94</definedName>
    <definedName name="Z_81A19E5D_79FB_4B88_B6C5_8807F61EBDAB_.wvu.PrintArea" localSheetId="2" hidden="1">'аналитика исполнения  '!$A$1:$E$88</definedName>
    <definedName name="Z_81A19E5D_79FB_4B88_B6C5_8807F61EBDAB_.wvu.PrintTitles" localSheetId="2" hidden="1">'аналитика исполнения  '!$5:$7</definedName>
    <definedName name="Z_81A19E5D_79FB_4B88_B6C5_8807F61EBDAB_.wvu.Rows" localSheetId="2" hidden="1">'аналитика исполнения  '!#REF!</definedName>
    <definedName name="Z_93FBFA21_5002_4F06_8435_FD33F1112CC8_.wvu.PrintArea" localSheetId="2" hidden="1">'аналитика исполнения  '!$A$1:$E$88</definedName>
    <definedName name="Z_93FBFA21_5002_4F06_8435_FD33F1112CC8_.wvu.PrintArea" localSheetId="0" hidden="1">'с исправлениями'!$A$1:$E$109</definedName>
    <definedName name="Z_93FBFA21_5002_4F06_8435_FD33F1112CC8_.wvu.PrintTitles" localSheetId="2" hidden="1">'аналитика исполнения  '!$5:$7</definedName>
    <definedName name="Z_93FBFA21_5002_4F06_8435_FD33F1112CC8_.wvu.Rows" localSheetId="2" hidden="1">'аналитика исполнения  '!#REF!</definedName>
    <definedName name="Z_93FBFA21_5002_4F06_8435_FD33F1112CC8_.wvu.Rows" localSheetId="0" hidden="1">'с исправлениями'!$94:$94</definedName>
    <definedName name="Z_A6917BCA_00B0_4577_9E20_B12E9F75FF0B_.wvu.PrintArea" localSheetId="2" hidden="1">'аналитика исполнения  '!$A$1:$E$65</definedName>
    <definedName name="Z_A6917BCA_00B0_4577_9E20_B12E9F75FF0B_.wvu.PrintArea" localSheetId="0" hidden="1">'с исправлениями'!$A$1:$E$109</definedName>
    <definedName name="Z_A6917BCA_00B0_4577_9E20_B12E9F75FF0B_.wvu.PrintTitles" localSheetId="2" hidden="1">'аналитика исполнения  '!$5:$7</definedName>
    <definedName name="Z_A6917BCA_00B0_4577_9E20_B12E9F75FF0B_.wvu.Rows" localSheetId="2" hidden="1">'аналитика исполнения  '!#REF!,'аналитика исполнения  '!$51:$51</definedName>
    <definedName name="Z_A6917BCA_00B0_4577_9E20_B12E9F75FF0B_.wvu.Rows" localSheetId="0" hidden="1">'с исправлениями'!$94:$94</definedName>
    <definedName name="Z_AD882775_3712_4CB6_AC49_EEC018467B03_.wvu.PrintArea" localSheetId="2" hidden="1">'аналитика исполнения  '!$A$1:$E$88</definedName>
    <definedName name="Z_AD882775_3712_4CB6_AC49_EEC018467B03_.wvu.PrintTitles" localSheetId="2" hidden="1">'аналитика исполнения  '!$5:$7</definedName>
    <definedName name="Z_AD882775_3712_4CB6_AC49_EEC018467B03_.wvu.Rows" localSheetId="2" hidden="1">'аналитика исполнения  '!#REF!,'аналитика исполнения  '!#REF!,'аналитика исполнения  '!#REF!,'аналитика исполнения  '!#REF!,'аналитика исполнения  '!$82:$82,'аналитика исполнения  '!#REF!,'аналитика исполнения  '!#REF!</definedName>
    <definedName name="Z_BED635A2_EB54_451F_9C46_B3D74CB2D886_.wvu.PrintArea" localSheetId="2" hidden="1">'аналитика исполнения  '!$A$1:$E$70</definedName>
    <definedName name="Z_BED635A2_EB54_451F_9C46_B3D74CB2D886_.wvu.PrintTitles" localSheetId="2" hidden="1">'аналитика исполнения  '!$5:$7</definedName>
    <definedName name="Z_BED635A2_EB54_451F_9C46_B3D74CB2D886_.wvu.Rows" localSheetId="2" hidden="1">'аналитика исполнения  '!#REF!,'аналитика исполнения  '!#REF!</definedName>
    <definedName name="Z_D224BE65_81B3_4161_B810_12BFE3D6E240_.wvu.PrintArea" localSheetId="2" hidden="1">'аналитика исполнения  '!$A$1:$E$70</definedName>
    <definedName name="Z_D224BE65_81B3_4161_B810_12BFE3D6E240_.wvu.PrintTitles" localSheetId="2" hidden="1">'аналитика исполнения  '!$5:$7</definedName>
    <definedName name="Z_D224BE65_81B3_4161_B810_12BFE3D6E240_.wvu.Rows" localSheetId="2" hidden="1">'аналитика исполнения  '!#REF!,'аналитика исполнения  '!$51:$51</definedName>
    <definedName name="Z_D3058AAF_1420_4400_85B6_3E3B713D732D_.wvu.PrintArea" localSheetId="2" hidden="1">'аналитика исполнения  '!$A$1:$E$88</definedName>
    <definedName name="Z_D3058AAF_1420_4400_85B6_3E3B713D732D_.wvu.PrintArea" localSheetId="0" hidden="1">'с исправлениями'!$A$1:$E$109</definedName>
    <definedName name="Z_D3058AAF_1420_4400_85B6_3E3B713D732D_.wvu.PrintTitles" localSheetId="2" hidden="1">'аналитика исполнения  '!$5:$7</definedName>
    <definedName name="Z_D3058AAF_1420_4400_85B6_3E3B713D732D_.wvu.Rows" localSheetId="2" hidden="1">'аналитика исполнения  '!#REF!,'аналитика исполнения  '!#REF!,'аналитика исполнения  '!#REF!,'аналитика исполнения  '!#REF!,'аналитика исполнения  '!$82:$82,'аналитика исполнения  '!#REF!,'аналитика исполнения  '!#REF!</definedName>
    <definedName name="Z_D3058AAF_1420_4400_85B6_3E3B713D732D_.wvu.Rows" localSheetId="0" hidden="1">'с исправлениями'!$94:$94</definedName>
    <definedName name="_xlnm.Print_Titles" localSheetId="2">'аналитика исполнения  '!$5:$7</definedName>
    <definedName name="_xlnm.Print_Area" localSheetId="2">'аналитика исполнения  '!$A$1:$E$88</definedName>
    <definedName name="_xlnm.Print_Area" localSheetId="0">'с исправлениями'!$A$1:$E$109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C34" i="6"/>
  <c r="C45"/>
  <c r="C24"/>
  <c r="C23" s="1"/>
  <c r="C9"/>
  <c r="C8" s="1"/>
  <c r="D24" l="1"/>
  <c r="D23"/>
  <c r="D9"/>
  <c r="D8" s="1"/>
  <c r="D84"/>
  <c r="C84"/>
  <c r="D86"/>
  <c r="D80"/>
  <c r="D76"/>
  <c r="D73"/>
  <c r="D67"/>
  <c r="D62"/>
  <c r="D57"/>
  <c r="D53"/>
  <c r="E8"/>
  <c r="E54"/>
  <c r="E55"/>
  <c r="E56"/>
  <c r="E58"/>
  <c r="E59"/>
  <c r="E60"/>
  <c r="E61"/>
  <c r="E63"/>
  <c r="E64"/>
  <c r="E65"/>
  <c r="E66"/>
  <c r="E68"/>
  <c r="E70"/>
  <c r="E71"/>
  <c r="E72"/>
  <c r="E74"/>
  <c r="E77"/>
  <c r="E78"/>
  <c r="E79"/>
  <c r="E81"/>
  <c r="E82"/>
  <c r="E83"/>
  <c r="E85"/>
  <c r="E87"/>
  <c r="E52"/>
  <c r="E51"/>
  <c r="E50"/>
  <c r="E49"/>
  <c r="E48"/>
  <c r="E47"/>
  <c r="D46"/>
  <c r="E37"/>
  <c r="E38"/>
  <c r="E39"/>
  <c r="E40"/>
  <c r="E41"/>
  <c r="E43"/>
  <c r="E44"/>
  <c r="E36"/>
  <c r="D35"/>
  <c r="C86"/>
  <c r="E86" s="1"/>
  <c r="E84"/>
  <c r="C80"/>
  <c r="E80" s="1"/>
  <c r="C76"/>
  <c r="E76" s="1"/>
  <c r="C75"/>
  <c r="E75" s="1"/>
  <c r="C73"/>
  <c r="E73" s="1"/>
  <c r="C69"/>
  <c r="E69" s="1"/>
  <c r="C67"/>
  <c r="E67" s="1"/>
  <c r="C62"/>
  <c r="E62" s="1"/>
  <c r="C57"/>
  <c r="E57" s="1"/>
  <c r="C53"/>
  <c r="E53" s="1"/>
  <c r="C46"/>
  <c r="C42"/>
  <c r="C35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E13"/>
  <c r="E12"/>
  <c r="E11"/>
  <c r="E10"/>
  <c r="E33" l="1"/>
  <c r="E23"/>
  <c r="E9"/>
  <c r="E35"/>
  <c r="E42"/>
  <c r="E45"/>
  <c r="E46"/>
  <c r="E34"/>
  <c r="D26" i="3" l="1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C24"/>
  <c r="C23" s="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<sst xmlns="http://schemas.openxmlformats.org/spreadsheetml/2006/main" count="441" uniqueCount="184">
  <si>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</si>
  <si>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</si>
  <si>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</si>
  <si>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</si>
  <si>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</si>
  <si>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</si>
  <si>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</si>
  <si>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</si>
  <si>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</si>
  <si>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</si>
  <si>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</si>
  <si>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</si>
  <si>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</si>
  <si>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</si>
  <si>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</si>
  <si>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</si>
  <si>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</si>
  <si>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</si>
  <si>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</si>
  <si>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</si>
  <si>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</si>
  <si>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</si>
  <si>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</si>
  <si>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</si>
  <si>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</si>
  <si>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</si>
  <si>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</si>
  <si>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</si>
  <si>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</si>
  <si>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</si>
  <si>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</si>
  <si>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</si>
  <si>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</si>
  <si>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</si>
  <si>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</si>
  <si>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</si>
  <si>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</si>
  <si>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</si>
  <si>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</si>
  <si>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</si>
  <si>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</si>
  <si>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</si>
  <si>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</si>
  <si>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</si>
  <si>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</si>
  <si>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</si>
  <si>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</si>
  <si>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</si>
  <si>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</si>
  <si>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</si>
  <si>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</si>
  <si>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</si>
  <si>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</si>
  <si>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</si>
  <si>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</si>
  <si>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</si>
  <si>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</si>
  <si>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</si>
  <si>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</si>
  <si>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</si>
  <si>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</si>
  <si>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</si>
  <si>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</si>
  <si>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</si>
  <si>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</si>
  <si>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</si>
  <si>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</si>
  <si>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</si>
  <si>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</si>
  <si>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</si>
  <si>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</si>
  <si>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</si>
  <si>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</si>
  <si>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</si>
  <si>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</si>
  <si>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</si>
  <si>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</si>
  <si>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</si>
  <si>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</si>
  <si>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</si>
  <si>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</si>
  <si>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</si>
  <si>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</si>
  <si>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</si>
  <si>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</si>
  <si>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</si>
  <si>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</si>
  <si>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</si>
  <si>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</si>
  <si>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</si>
  <si>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</si>
  <si>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</si>
  <si>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</si>
  <si>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</si>
  <si>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</si>
  <si>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</si>
  <si>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</si>
  <si>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</si>
  <si>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</si>
  <si>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</si>
  <si>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</si>
  <si>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</si>
  <si>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</si>
  <si>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</si>
  <si>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</si>
  <si>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</si>
  <si>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</si>
  <si>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</si>
  <si>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</si>
  <si>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</si>
  <si>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</si>
  <si>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</si>
  <si>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</si>
  <si>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</si>
  <si>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</si>
  <si>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</si>
  <si>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</si>
  <si>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</si>
  <si>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</si>
  <si>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</si>
  <si>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</si>
  <si>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</si>
  <si>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</si>
  <si>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</si>
  <si>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</si>
  <si>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</si>
  <si>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</si>
  <si>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</si>
  <si>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</si>
  <si>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</si>
  <si>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</si>
  <si>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</si>
  <si>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</si>
  <si>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</si>
  <si>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</si>
  <si>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</si>
  <si>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</si>
  <si>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</si>
  <si>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</si>
  <si>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</si>
  <si>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</si>
  <si>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</si>
  <si>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</si>
  <si>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</si>
  <si>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</si>
  <si>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</si>
  <si>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</si>
  <si>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</si>
  <si>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</si>
  <si>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</si>
  <si>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</si>
  <si>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</si>
  <si>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</si>
  <si>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</si>
  <si>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</si>
  <si>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</si>
  <si>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</si>
  <si>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</si>
  <si>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</si>
  <si>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</si>
  <si>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</si>
  <si>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</si>
  <si>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</si>
  <si>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</si>
  <si>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</si>
  <si>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</si>
  <si>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</si>
  <si>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</si>
  <si>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</si>
  <si>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</si>
  <si>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</si>
  <si>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</si>
  <si>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</si>
  <si>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</si>
  <si>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</si>
  <si>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</si>
  <si>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</si>
  <si>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</si>
  <si>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Спорт высших достижений</t>
  </si>
  <si>
    <t>1103</t>
  </si>
  <si>
    <t xml:space="preserve">* </t>
  </si>
  <si>
    <t xml:space="preserve">Исполнено по состоянию на 01.01.2023 
</t>
  </si>
  <si>
    <t>Исполнено по состоянию на 01.01.2024</t>
  </si>
  <si>
    <r>
      <t>Информация об исполнении бюджета</t>
    </r>
    <r>
      <rPr>
        <b/>
        <sz val="12"/>
        <color rgb="FFFF0000"/>
        <rFont val="Times New Roman Cyr"/>
        <charset val="204"/>
      </rPr>
      <t xml:space="preserve"> </t>
    </r>
    <r>
      <rPr>
        <b/>
        <i/>
        <u val="singleAccounting"/>
        <sz val="12"/>
        <color rgb="FFFF0000"/>
        <rFont val="Times New Roman Cyr"/>
        <charset val="204"/>
      </rPr>
      <t>муниципального образования городского округа</t>
    </r>
    <r>
      <rPr>
        <b/>
        <sz val="12"/>
        <color rgb="FFFF0000"/>
        <rFont val="Times New Roman Cyr"/>
        <charset val="204"/>
      </rPr>
      <t xml:space="preserve"> </t>
    </r>
    <r>
      <rPr>
        <b/>
        <sz val="12"/>
        <rFont val="Times New Roman Cyr"/>
        <charset val="204"/>
      </rPr>
      <t>"Усинск" 
на 01.01.2024 года 
в сравнении с аналогичным периодом прошлого года</t>
    </r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</si>
</sst>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#,##0.00_ ;[Red]\-#,##0.00\ "/>
  </numFmts>
  <fonts count="36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rgb="FFFF0000"/>
      <name val="Times New Roman Cyr"/>
      <charset val="204"/>
    </font>
    <font>
      <b/>
      <i/>
      <u val="singleAccounting"/>
      <sz val="12"/>
      <color rgb="FFFF0000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30" fillId="0" borderId="0"/>
    <xf numFmtId="4" fontId="31" fillId="0" borderId="6">
      <alignment horizontal="right" vertical="top" shrinkToFit="1"/>
    </xf>
    <xf numFmtId="4" fontId="31" fillId="0" borderId="7">
      <alignment horizontal="right" vertical="top" shrinkToFit="1"/>
    </xf>
    <xf numFmtId="49" fontId="32" fillId="0" borderId="8">
      <alignment horizontal="center" vertical="top" shrinkToFit="1"/>
    </xf>
    <xf numFmtId="49" fontId="33" fillId="0" borderId="9">
      <alignment horizontal="center" vertical="center" wrapText="1"/>
    </xf>
    <xf numFmtId="0" fontId="31" fillId="0" borderId="0">
      <alignment horizontal="right" vertical="top" wrapText="1"/>
    </xf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</cellStyleXfs>
  <cellXfs count="230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167" fontId="23" fillId="0" borderId="0" xfId="0" applyNumberFormat="1" applyFont="1" applyFill="1" applyBorder="1" applyAlignment="1" applyProtection="1">
      <alignment horizontal="center" vertical="top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3" fillId="0" borderId="0" xfId="0" applyNumberFormat="1" applyFont="1" applyFill="1" applyBorder="1" applyAlignment="1" applyProtection="1">
      <alignment horizontal="center" vertical="center"/>
    </xf>
    <xf numFmtId="179" fontId="21" fillId="0" borderId="1" xfId="0" applyNumberFormat="1" applyFont="1" applyFill="1" applyBorder="1" applyAlignment="1" applyProtection="1">
      <alignment horizontal="right" vertical="center" wrapText="1"/>
    </xf>
    <xf numFmtId="179" fontId="3" fillId="0" borderId="4" xfId="0" applyNumberFormat="1" applyFont="1" applyFill="1" applyBorder="1" applyAlignment="1" applyProtection="1">
      <alignment horizontal="center" vertical="center" wrapText="1"/>
    </xf>
    <xf numFmtId="179" fontId="21" fillId="0" borderId="2" xfId="0" applyNumberFormat="1" applyFont="1" applyFill="1" applyBorder="1" applyAlignment="1" applyProtection="1">
      <alignment horizontal="center" vertical="center"/>
    </xf>
    <xf numFmtId="179" fontId="3" fillId="0" borderId="2" xfId="0" applyNumberFormat="1" applyFont="1" applyFill="1" applyBorder="1" applyAlignment="1" applyProtection="1">
      <alignment horizontal="center" vertical="center"/>
    </xf>
    <xf numFmtId="179" fontId="23" fillId="0" borderId="2" xfId="0" applyNumberFormat="1" applyFont="1" applyFill="1" applyBorder="1" applyAlignment="1" applyProtection="1">
      <alignment horizontal="center" vertical="center"/>
    </xf>
    <xf numFmtId="179" fontId="20" fillId="0" borderId="2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68" fontId="1" fillId="0" borderId="0" xfId="0" applyNumberFormat="1" applyFont="1" applyFill="1" applyBorder="1" applyAlignment="1">
      <alignment vertical="top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0" fontId="28" fillId="0" borderId="0" xfId="0" applyFont="1" applyFill="1" applyBorder="1" applyAlignment="1">
      <alignment vertical="top" wrapText="1"/>
    </xf>
    <xf numFmtId="167" fontId="21" fillId="1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7" fontId="19" fillId="0" borderId="2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 applyProtection="1">
      <alignment horizontal="right"/>
    </xf>
    <xf numFmtId="167" fontId="29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06" customWidth="1"/>
  </cols>
  <sheetData>
    <row r="1" spans="1:5">
      <c r="A1" s="196" t="s">
        <v>177</v>
      </c>
      <c r="B1" s="195"/>
      <c r="C1" s="195"/>
      <c r="D1" s="195"/>
      <c r="E1" s="197"/>
    </row>
    <row r="2" spans="1:5" ht="12.75">
      <c r="A2"/>
      <c r="B2"/>
      <c r="C2"/>
      <c r="D2"/>
      <c r="E2" s="198"/>
    </row>
    <row r="3" spans="1:5">
      <c r="B3" s="190"/>
      <c r="C3" s="181"/>
      <c r="D3" s="181"/>
      <c r="E3" s="199"/>
    </row>
    <row r="4" spans="1:5">
      <c r="A4" s="135"/>
      <c r="B4" s="136"/>
      <c r="C4" s="137"/>
      <c r="D4" s="137"/>
      <c r="E4" s="200" t="s">
        <v>0</v>
      </c>
    </row>
    <row r="5" spans="1:5" ht="47.25">
      <c r="A5" s="192" t="s">
        <v>1</v>
      </c>
      <c r="B5" s="192" t="s">
        <v>2</v>
      </c>
      <c r="C5" s="191" t="s">
        <v>175</v>
      </c>
      <c r="D5" s="191" t="s">
        <v>176</v>
      </c>
      <c r="E5" s="201" t="s">
        <v>172</v>
      </c>
    </row>
    <row r="6" spans="1:5" ht="12.75">
      <c r="A6"/>
      <c r="B6"/>
      <c r="C6"/>
      <c r="D6"/>
      <c r="E6" s="198"/>
    </row>
    <row r="7" spans="1:5">
      <c r="A7" s="138">
        <v>1</v>
      </c>
      <c r="B7" s="139">
        <v>2</v>
      </c>
      <c r="C7" s="138">
        <v>3</v>
      </c>
      <c r="D7" s="138">
        <v>4</v>
      </c>
      <c r="E7" s="202">
        <v>5</v>
      </c>
    </row>
    <row r="8" spans="1:5">
      <c r="A8" s="140" t="s">
        <v>5</v>
      </c>
      <c r="B8" s="149"/>
      <c r="C8" s="141">
        <f>C9+C23</f>
        <v>3024441.4</v>
      </c>
      <c r="D8" s="141" t="e">
        <f>D9+D23</f>
        <v>#REF!</v>
      </c>
      <c r="E8" s="203" t="e">
        <f>D8-C8</f>
        <v>#REF!</v>
      </c>
    </row>
    <row r="9" spans="1:5">
      <c r="A9" s="180" t="s">
        <v>6</v>
      </c>
      <c r="B9" s="142">
        <v>10000000</v>
      </c>
      <c r="C9" s="141">
        <f>C10+C11+C12+C13+C14+C15+C16+C17+C18+C19+C20+C21+C22</f>
        <v>1377823.8</v>
      </c>
      <c r="D9" s="141" t="e">
        <f>D10+D11+D12+D13+D14+D15+D16+D17+D18+D19+D20+D21+D22</f>
        <v>#REF!</v>
      </c>
      <c r="E9" s="203" t="e">
        <f t="shared" ref="E9:E72" si="0">D9-C9</f>
        <v>#REF!</v>
      </c>
    </row>
    <row r="10" spans="1:5">
      <c r="A10" s="143" t="s">
        <v>7</v>
      </c>
      <c r="B10" s="144">
        <v>10102000</v>
      </c>
      <c r="C10" s="145">
        <v>730725.5</v>
      </c>
      <c r="D10" s="145" t="e">
        <f>#REF!</f>
        <v>#REF!</v>
      </c>
      <c r="E10" s="204" t="e">
        <f t="shared" si="0"/>
        <v>#REF!</v>
      </c>
    </row>
    <row r="11" spans="1:5" ht="31.5">
      <c r="A11" s="146" t="s">
        <v>141</v>
      </c>
      <c r="B11" s="144">
        <v>10300000</v>
      </c>
      <c r="C11" s="145">
        <v>1807.1</v>
      </c>
      <c r="D11" s="145" t="e">
        <f>#REF!</f>
        <v>#REF!</v>
      </c>
      <c r="E11" s="204" t="e">
        <f t="shared" si="0"/>
        <v>#REF!</v>
      </c>
    </row>
    <row r="12" spans="1:5">
      <c r="A12" s="147" t="s">
        <v>8</v>
      </c>
      <c r="B12" s="144">
        <v>10500000</v>
      </c>
      <c r="C12" s="145">
        <v>204742.3</v>
      </c>
      <c r="D12" s="145" t="e">
        <f>#REF!</f>
        <v>#REF!</v>
      </c>
      <c r="E12" s="204" t="e">
        <f t="shared" si="0"/>
        <v>#REF!</v>
      </c>
    </row>
    <row r="13" spans="1:5">
      <c r="A13" s="148" t="s">
        <v>9</v>
      </c>
      <c r="B13" s="144">
        <v>10600000</v>
      </c>
      <c r="C13" s="145">
        <v>39382.6</v>
      </c>
      <c r="D13" s="145" t="e">
        <f>#REF!</f>
        <v>#REF!</v>
      </c>
      <c r="E13" s="204" t="e">
        <f t="shared" si="0"/>
        <v>#REF!</v>
      </c>
    </row>
    <row r="14" spans="1:5">
      <c r="A14" s="148" t="s">
        <v>10</v>
      </c>
      <c r="B14" s="144">
        <v>10800000</v>
      </c>
      <c r="C14" s="145">
        <v>9137.9</v>
      </c>
      <c r="D14" s="145" t="e">
        <f>#REF!</f>
        <v>#REF!</v>
      </c>
      <c r="E14" s="204" t="e">
        <f t="shared" si="0"/>
        <v>#REF!</v>
      </c>
    </row>
    <row r="15" spans="1:5" ht="31.5">
      <c r="A15" s="148" t="s">
        <v>11</v>
      </c>
      <c r="B15" s="144">
        <v>10900000</v>
      </c>
      <c r="C15" s="145">
        <v>0.2</v>
      </c>
      <c r="D15" s="145" t="e">
        <f>#REF!</f>
        <v>#REF!</v>
      </c>
      <c r="E15" s="204" t="e">
        <f t="shared" si="0"/>
        <v>#REF!</v>
      </c>
    </row>
    <row r="16" spans="1:5" ht="31.5">
      <c r="A16" s="148" t="s">
        <v>12</v>
      </c>
      <c r="B16" s="144">
        <v>11100000</v>
      </c>
      <c r="C16" s="145">
        <v>283723</v>
      </c>
      <c r="D16" s="145" t="e">
        <f>#REF!</f>
        <v>#REF!</v>
      </c>
      <c r="E16" s="204" t="e">
        <f t="shared" si="0"/>
        <v>#REF!</v>
      </c>
    </row>
    <row r="17" spans="1:5">
      <c r="A17" s="148" t="s">
        <v>13</v>
      </c>
      <c r="B17" s="144">
        <v>11200000</v>
      </c>
      <c r="C17" s="145">
        <v>3483.6</v>
      </c>
      <c r="D17" s="145" t="e">
        <f>#REF!</f>
        <v>#REF!</v>
      </c>
      <c r="E17" s="204" t="e">
        <f t="shared" si="0"/>
        <v>#REF!</v>
      </c>
    </row>
    <row r="18" spans="1:5" ht="31.5">
      <c r="A18" s="148" t="s">
        <v>14</v>
      </c>
      <c r="B18" s="144">
        <v>11300000</v>
      </c>
      <c r="C18" s="145">
        <v>2785.1</v>
      </c>
      <c r="D18" s="145" t="e">
        <f>#REF!</f>
        <v>#REF!</v>
      </c>
      <c r="E18" s="204" t="e">
        <f t="shared" si="0"/>
        <v>#REF!</v>
      </c>
    </row>
    <row r="19" spans="1:5" ht="31.5">
      <c r="A19" s="148" t="s">
        <v>15</v>
      </c>
      <c r="B19" s="144">
        <v>11400000</v>
      </c>
      <c r="C19" s="145">
        <v>43517.4</v>
      </c>
      <c r="D19" s="145" t="e">
        <f>#REF!</f>
        <v>#REF!</v>
      </c>
      <c r="E19" s="204" t="e">
        <f t="shared" si="0"/>
        <v>#REF!</v>
      </c>
    </row>
    <row r="20" spans="1:5">
      <c r="A20" s="148" t="s">
        <v>16</v>
      </c>
      <c r="B20" s="144">
        <v>11600000</v>
      </c>
      <c r="C20" s="145">
        <v>55827</v>
      </c>
      <c r="D20" s="145" t="e">
        <f>#REF!</f>
        <v>#REF!</v>
      </c>
      <c r="E20" s="204" t="e">
        <f t="shared" si="0"/>
        <v>#REF!</v>
      </c>
    </row>
    <row r="21" spans="1:5">
      <c r="A21" s="148" t="s">
        <v>17</v>
      </c>
      <c r="B21" s="144">
        <v>11700000</v>
      </c>
      <c r="C21" s="145">
        <v>2692.1</v>
      </c>
      <c r="D21" s="145" t="e">
        <f>#REF!</f>
        <v>#REF!</v>
      </c>
      <c r="E21" s="204" t="e">
        <f t="shared" si="0"/>
        <v>#REF!</v>
      </c>
    </row>
    <row r="22" spans="1:5" ht="63">
      <c r="A22" s="148" t="s">
        <v>149</v>
      </c>
      <c r="B22" s="144">
        <v>11800000</v>
      </c>
      <c r="C22" s="145">
        <v>0</v>
      </c>
      <c r="D22" s="145" t="e">
        <f>#REF!</f>
        <v>#REF!</v>
      </c>
      <c r="E22" s="204" t="e">
        <f t="shared" si="0"/>
        <v>#REF!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 t="e">
        <f>D24+D33+D32+D30+D31</f>
        <v>#REF!</v>
      </c>
      <c r="E23" s="203" t="e">
        <f t="shared" si="0"/>
        <v>#REF!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 t="e">
        <f>SUM(D25:D29)-D26</f>
        <v>#REF!</v>
      </c>
      <c r="E24" s="203" t="e">
        <f t="shared" si="0"/>
        <v>#REF!</v>
      </c>
    </row>
    <row r="25" spans="1:5">
      <c r="A25" s="151" t="s">
        <v>20</v>
      </c>
      <c r="B25" s="152">
        <v>20210000</v>
      </c>
      <c r="C25" s="145">
        <v>41568.9</v>
      </c>
      <c r="D25" s="145" t="e">
        <f>#REF!</f>
        <v>#REF!</v>
      </c>
      <c r="E25" s="204" t="e">
        <f t="shared" si="0"/>
        <v>#REF!</v>
      </c>
    </row>
    <row r="26" spans="1:5">
      <c r="A26" s="151" t="s">
        <v>171</v>
      </c>
      <c r="B26" s="152">
        <v>2021000</v>
      </c>
      <c r="C26" s="145">
        <v>0</v>
      </c>
      <c r="D26" s="145" t="e">
        <f>#REF!</f>
        <v>#REF!</v>
      </c>
      <c r="E26" s="204" t="e">
        <f t="shared" si="0"/>
        <v>#REF!</v>
      </c>
    </row>
    <row r="27" spans="1:5">
      <c r="A27" s="151" t="s">
        <v>21</v>
      </c>
      <c r="B27" s="152">
        <v>20220000</v>
      </c>
      <c r="C27" s="145">
        <v>354716.8</v>
      </c>
      <c r="D27" s="145" t="e">
        <f>#REF!</f>
        <v>#REF!</v>
      </c>
      <c r="E27" s="204" t="e">
        <f t="shared" si="0"/>
        <v>#REF!</v>
      </c>
    </row>
    <row r="28" spans="1:5">
      <c r="A28" s="151" t="s">
        <v>22</v>
      </c>
      <c r="B28" s="152">
        <v>20230000</v>
      </c>
      <c r="C28" s="145">
        <v>1238735.8</v>
      </c>
      <c r="D28" s="145" t="e">
        <f>#REF!</f>
        <v>#REF!</v>
      </c>
      <c r="E28" s="204" t="e">
        <f t="shared" si="0"/>
        <v>#REF!</v>
      </c>
    </row>
    <row r="29" spans="1:5">
      <c r="A29" s="151" t="s">
        <v>23</v>
      </c>
      <c r="B29" s="152">
        <v>20240000</v>
      </c>
      <c r="C29" s="145">
        <v>14100</v>
      </c>
      <c r="D29" s="145" t="e">
        <f>#REF!</f>
        <v>#REF!</v>
      </c>
      <c r="E29" s="204" t="e">
        <f t="shared" si="0"/>
        <v>#REF!</v>
      </c>
    </row>
    <row r="30" spans="1:5">
      <c r="A30" s="151" t="s">
        <v>146</v>
      </c>
      <c r="B30" s="144">
        <v>20704000</v>
      </c>
      <c r="C30" s="145">
        <v>1027.4000000000001</v>
      </c>
      <c r="D30" s="145" t="e">
        <f>#REF!</f>
        <v>#REF!</v>
      </c>
      <c r="E30" s="204" t="e">
        <f t="shared" si="0"/>
        <v>#REF!</v>
      </c>
    </row>
    <row r="31" spans="1:5" ht="110.25">
      <c r="A31" s="154" t="s">
        <v>170</v>
      </c>
      <c r="B31" s="144">
        <v>20804000</v>
      </c>
      <c r="C31" s="145">
        <v>0</v>
      </c>
      <c r="D31" s="145" t="e">
        <f>#REF!</f>
        <v>#REF!</v>
      </c>
      <c r="E31" s="204" t="e">
        <f t="shared" si="0"/>
        <v>#REF!</v>
      </c>
    </row>
    <row r="32" spans="1:5" ht="63">
      <c r="A32" s="154" t="s">
        <v>24</v>
      </c>
      <c r="B32" s="144">
        <v>21800000</v>
      </c>
      <c r="C32" s="145">
        <v>76.3</v>
      </c>
      <c r="D32" s="145" t="e">
        <f>#REF!</f>
        <v>#REF!</v>
      </c>
      <c r="E32" s="204" t="e">
        <f t="shared" si="0"/>
        <v>#REF!</v>
      </c>
    </row>
    <row r="33" spans="1:5" ht="47.25">
      <c r="A33" s="146" t="s">
        <v>25</v>
      </c>
      <c r="B33" s="144">
        <v>21900000</v>
      </c>
      <c r="C33" s="145">
        <v>-3607.6</v>
      </c>
      <c r="D33" s="145" t="e">
        <f>#REF!</f>
        <v>#REF!</v>
      </c>
      <c r="E33" s="204" t="e">
        <f t="shared" si="0"/>
        <v>#REF!</v>
      </c>
    </row>
    <row r="34" spans="1:5">
      <c r="A34" s="156" t="s">
        <v>26</v>
      </c>
      <c r="B34" s="192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05">
        <f t="shared" si="0"/>
        <v>79185.099999999627</v>
      </c>
    </row>
    <row r="35" spans="1:5">
      <c r="A35" s="193" t="s">
        <v>27</v>
      </c>
      <c r="B35" s="192"/>
      <c r="C35" s="155">
        <f>C36+C46+C50+C55+C60+C62+C68+C71+C75+C79+C83</f>
        <v>2143220</v>
      </c>
      <c r="D35" s="155">
        <f>D36+D46+D50+D55+D60+D62+D68+D71+D75+D79+D83</f>
        <v>2222405.0999999996</v>
      </c>
      <c r="E35" s="205">
        <f t="shared" si="0"/>
        <v>79185.099999999627</v>
      </c>
    </row>
    <row r="36" spans="1:5">
      <c r="A36" s="156" t="s">
        <v>28</v>
      </c>
      <c r="B36" s="183" t="s">
        <v>29</v>
      </c>
      <c r="C36" s="155">
        <f>SUM(C37:C45)</f>
        <v>245467.90000000002</v>
      </c>
      <c r="D36" s="155">
        <f>SUM(D37:D45)</f>
        <v>212563.1</v>
      </c>
      <c r="E36" s="205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186">
        <v>0</v>
      </c>
      <c r="E37" s="204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04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04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02">
        <f t="shared" si="0"/>
        <v>2998.1999999999825</v>
      </c>
    </row>
    <row r="41" spans="1:5">
      <c r="A41" s="160" t="s">
        <v>144</v>
      </c>
      <c r="B41" s="184" t="s">
        <v>145</v>
      </c>
      <c r="C41" s="153"/>
      <c r="D41" s="153"/>
      <c r="E41" s="202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02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02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02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02">
        <f t="shared" si="0"/>
        <v>-41333.600000000006</v>
      </c>
    </row>
    <row r="46" spans="1:5" ht="31.5">
      <c r="A46" s="156" t="s">
        <v>44</v>
      </c>
      <c r="B46" s="183" t="s">
        <v>45</v>
      </c>
      <c r="C46" s="155">
        <f>SUM(C47:C48)+C49</f>
        <v>2687.8</v>
      </c>
      <c r="D46" s="155">
        <f>SUM(D47:D48)+D49</f>
        <v>3077.8999999999996</v>
      </c>
      <c r="E46" s="205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02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02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02">
        <f t="shared" si="0"/>
        <v>511.29999999999995</v>
      </c>
    </row>
    <row r="50" spans="1:5">
      <c r="A50" s="163" t="s">
        <v>52</v>
      </c>
      <c r="B50" s="183" t="s">
        <v>53</v>
      </c>
      <c r="C50" s="155">
        <f>SUM(C51:C54)</f>
        <v>96791.200000000012</v>
      </c>
      <c r="D50" s="155">
        <f>SUM(D51:D54)</f>
        <v>57480.200000000004</v>
      </c>
      <c r="E50" s="205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02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02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02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02">
        <f t="shared" si="0"/>
        <v>-30727.7</v>
      </c>
    </row>
    <row r="55" spans="1:5">
      <c r="A55" s="156" t="s">
        <v>62</v>
      </c>
      <c r="B55" s="183" t="s">
        <v>63</v>
      </c>
      <c r="C55" s="155">
        <f>SUM(C56:C59)</f>
        <v>192014.80000000002</v>
      </c>
      <c r="D55" s="155">
        <f>SUM(D56:D59)</f>
        <v>346237.80000000005</v>
      </c>
      <c r="E55" s="205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02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02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02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02">
        <f t="shared" si="0"/>
        <v>3359.2000000000007</v>
      </c>
    </row>
    <row r="60" spans="1:5">
      <c r="A60" s="150" t="s">
        <v>137</v>
      </c>
      <c r="B60" s="194" t="s">
        <v>139</v>
      </c>
      <c r="C60" s="141">
        <f>C61</f>
        <v>0</v>
      </c>
      <c r="D60" s="141">
        <f>D61</f>
        <v>0</v>
      </c>
      <c r="E60" s="203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02">
        <f t="shared" si="0"/>
        <v>0</v>
      </c>
    </row>
    <row r="62" spans="1:5">
      <c r="A62" s="163" t="s">
        <v>72</v>
      </c>
      <c r="B62" s="183" t="s">
        <v>73</v>
      </c>
      <c r="C62" s="155">
        <f>C63+C64+C66+C67+C65</f>
        <v>1160943.7</v>
      </c>
      <c r="D62" s="155">
        <f>D63+D64+D66+D67+D65</f>
        <v>1198338.7</v>
      </c>
      <c r="E62" s="205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02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02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02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02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02">
        <f t="shared" si="0"/>
        <v>-935.19999999999709</v>
      </c>
    </row>
    <row r="68" spans="1:5">
      <c r="A68" s="156" t="s">
        <v>82</v>
      </c>
      <c r="B68" s="183" t="s">
        <v>83</v>
      </c>
      <c r="C68" s="155">
        <f>SUM(C69:C70)</f>
        <v>185679.5</v>
      </c>
      <c r="D68" s="155">
        <f>SUM(D69:D70)</f>
        <v>155456.79999999999</v>
      </c>
      <c r="E68" s="205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02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02">
        <f t="shared" si="0"/>
        <v>4114.2999999999956</v>
      </c>
    </row>
    <row r="71" spans="1:5">
      <c r="A71" s="156" t="s">
        <v>88</v>
      </c>
      <c r="B71" s="183" t="s">
        <v>89</v>
      </c>
      <c r="C71" s="155">
        <f>SUM(C72:C74)</f>
        <v>37905.800000000003</v>
      </c>
      <c r="D71" s="155">
        <f>SUM(D72:D74)</f>
        <v>38649</v>
      </c>
      <c r="E71" s="205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02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02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02">
        <f t="shared" si="1"/>
        <v>6138.4000000000015</v>
      </c>
    </row>
    <row r="75" spans="1:5">
      <c r="A75" s="156" t="s">
        <v>96</v>
      </c>
      <c r="B75" s="183" t="s">
        <v>97</v>
      </c>
      <c r="C75" s="155">
        <f>SUM(C76:C78)</f>
        <v>158664.80000000002</v>
      </c>
      <c r="D75" s="155">
        <f>SUM(D76:D78)</f>
        <v>173733.3</v>
      </c>
      <c r="E75" s="205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02">
        <f t="shared" si="1"/>
        <v>16744.299999999988</v>
      </c>
    </row>
    <row r="77" spans="1:5">
      <c r="A77" s="162" t="s">
        <v>143</v>
      </c>
      <c r="B77" s="184" t="s">
        <v>142</v>
      </c>
      <c r="C77" s="153"/>
      <c r="D77" s="153"/>
      <c r="E77" s="202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02">
        <f t="shared" si="1"/>
        <v>-1675.8000000000011</v>
      </c>
    </row>
    <row r="79" spans="1:5">
      <c r="A79" s="150" t="s">
        <v>162</v>
      </c>
      <c r="B79" s="183" t="s">
        <v>163</v>
      </c>
      <c r="C79" s="155">
        <f>C80+C81</f>
        <v>16397.7</v>
      </c>
      <c r="D79" s="155">
        <f>D80+D81</f>
        <v>5061.3</v>
      </c>
      <c r="E79" s="205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05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02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02">
        <f t="shared" si="1"/>
        <v>0</v>
      </c>
    </row>
    <row r="83" spans="1:5" ht="31.5">
      <c r="A83" s="156" t="s">
        <v>102</v>
      </c>
      <c r="B83" s="183" t="s">
        <v>103</v>
      </c>
      <c r="C83" s="155">
        <f>C84</f>
        <v>46666.8</v>
      </c>
      <c r="D83" s="155">
        <f>D84</f>
        <v>31807</v>
      </c>
      <c r="E83" s="205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02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J362"/>
  <sheetViews>
    <sheetView tabSelected="1" view="pageBreakPreview" topLeftCell="A32" zoomScaleSheetLayoutView="100" workbookViewId="0">
      <selection activeCell="G39" sqref="G39"/>
    </sheetView>
  </sheetViews>
  <sheetFormatPr defaultRowHeight="15.75"/>
  <cols>
    <col min="1" max="1" width="69.83203125" style="37" customWidth="1"/>
    <col min="2" max="2" width="14.6640625" style="1" customWidth="1"/>
    <col min="3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62" ht="18.75" customHeight="1">
      <c r="A1" s="224" t="s">
        <v>183</v>
      </c>
      <c r="B1" s="224"/>
      <c r="C1" s="224"/>
      <c r="D1" s="224"/>
      <c r="E1" s="225"/>
      <c r="F1" s="87"/>
      <c r="G1" s="4"/>
      <c r="I1" s="4"/>
      <c r="J1" s="4"/>
      <c r="K1" s="4"/>
    </row>
    <row r="2" spans="1:62" ht="56.25" customHeight="1">
      <c r="A2" s="224"/>
      <c r="B2" s="224"/>
      <c r="C2" s="224"/>
      <c r="D2" s="224"/>
      <c r="E2" s="225"/>
      <c r="F2" s="87"/>
      <c r="G2" s="4"/>
      <c r="I2" s="4"/>
      <c r="J2" s="4"/>
      <c r="K2" s="4"/>
    </row>
    <row r="3" spans="1:62" ht="18.75" customHeight="1">
      <c r="B3" s="219"/>
      <c r="C3" s="181"/>
      <c r="D3" s="181"/>
      <c r="E3" s="87"/>
      <c r="F3" s="87"/>
      <c r="G3" s="4"/>
      <c r="I3" s="4"/>
      <c r="J3" s="4"/>
      <c r="K3" s="4"/>
    </row>
    <row r="4" spans="1:62" ht="15.75" customHeight="1">
      <c r="A4" s="135"/>
      <c r="B4" s="136"/>
      <c r="C4" s="137"/>
      <c r="D4" s="137"/>
      <c r="E4" s="137" t="s">
        <v>0</v>
      </c>
      <c r="F4" s="182"/>
      <c r="G4" s="4"/>
      <c r="I4" s="4"/>
      <c r="J4" s="4"/>
      <c r="K4" s="4"/>
    </row>
    <row r="5" spans="1:62" ht="15.75" customHeight="1">
      <c r="A5" s="226" t="s">
        <v>1</v>
      </c>
      <c r="B5" s="226" t="s">
        <v>2</v>
      </c>
      <c r="C5" s="228" t="s">
        <v>181</v>
      </c>
      <c r="D5" s="228" t="s">
        <v>182</v>
      </c>
      <c r="E5" s="228" t="s">
        <v>166</v>
      </c>
      <c r="F5" s="181"/>
      <c r="G5" s="4"/>
      <c r="H5" s="87"/>
      <c r="I5" s="87"/>
      <c r="J5" s="87"/>
      <c r="K5" s="4"/>
    </row>
    <row r="6" spans="1:62" ht="42.75" customHeight="1">
      <c r="A6" s="227"/>
      <c r="B6" s="227"/>
      <c r="C6" s="229"/>
      <c r="D6" s="229"/>
      <c r="E6" s="229"/>
      <c r="F6" s="181"/>
      <c r="G6" s="4"/>
      <c r="I6" s="4"/>
      <c r="J6" s="4"/>
      <c r="K6" s="4"/>
    </row>
    <row r="7" spans="1:62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85"/>
      <c r="G7" s="4"/>
      <c r="H7" s="22"/>
      <c r="I7" s="22"/>
      <c r="J7" s="22"/>
      <c r="K7" s="4"/>
    </row>
    <row r="8" spans="1:62">
      <c r="A8" s="140" t="s">
        <v>5</v>
      </c>
      <c r="B8" s="149"/>
      <c r="C8" s="141">
        <f>C9+C23</f>
        <v>3538059.7</v>
      </c>
      <c r="D8" s="141">
        <f>D9+D23</f>
        <v>3421551.7699999996</v>
      </c>
      <c r="E8" s="213">
        <f>D8-C8</f>
        <v>-116507.93000000063</v>
      </c>
      <c r="F8" s="87"/>
      <c r="G8" s="6"/>
      <c r="H8" s="22"/>
      <c r="I8" s="22"/>
      <c r="J8" s="22"/>
      <c r="K8" s="22"/>
    </row>
    <row r="9" spans="1:62" s="179" customFormat="1">
      <c r="A9" s="180" t="s">
        <v>6</v>
      </c>
      <c r="B9" s="142">
        <v>10000000</v>
      </c>
      <c r="C9" s="141">
        <f>C10+C11+C12+C13+C14+C15+C16+C17+C18+C19+C20+C21+C22</f>
        <v>1487346.8</v>
      </c>
      <c r="D9" s="141">
        <f>D10+D11+D12+D13+D14+D15+D16+D17+D18+D19+D20+D21+D22</f>
        <v>1530401.9</v>
      </c>
      <c r="E9" s="213">
        <f>D9-C9</f>
        <v>43055.09999999986</v>
      </c>
      <c r="F9" s="87"/>
      <c r="G9" s="6"/>
      <c r="H9" s="22"/>
      <c r="I9" s="4"/>
      <c r="J9" s="4"/>
      <c r="K9" s="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>
      <c r="A10" s="143" t="s">
        <v>7</v>
      </c>
      <c r="B10" s="144">
        <v>10102000</v>
      </c>
      <c r="C10" s="145">
        <v>816876.6</v>
      </c>
      <c r="D10" s="145">
        <v>947514.7</v>
      </c>
      <c r="E10" s="213">
        <f t="shared" ref="E10:E33" si="0">D10-C10</f>
        <v>130638.09999999998</v>
      </c>
      <c r="F10" s="87"/>
      <c r="G10" s="6"/>
      <c r="H10" s="22"/>
      <c r="I10" s="6"/>
      <c r="J10" s="207"/>
      <c r="K10" s="4"/>
    </row>
    <row r="11" spans="1:62" ht="31.5">
      <c r="A11" s="146" t="s">
        <v>141</v>
      </c>
      <c r="B11" s="144">
        <v>10300000</v>
      </c>
      <c r="C11" s="145">
        <v>2098.6999999999998</v>
      </c>
      <c r="D11" s="145">
        <v>2051.6999999999998</v>
      </c>
      <c r="E11" s="213">
        <f t="shared" si="0"/>
        <v>-47</v>
      </c>
      <c r="F11" s="87"/>
      <c r="G11" s="6"/>
      <c r="H11" s="222"/>
      <c r="I11" s="222"/>
      <c r="J11" s="207"/>
      <c r="K11" s="4"/>
    </row>
    <row r="12" spans="1:62">
      <c r="A12" s="147" t="s">
        <v>8</v>
      </c>
      <c r="B12" s="144">
        <v>10500000</v>
      </c>
      <c r="C12" s="145">
        <v>106072.2</v>
      </c>
      <c r="D12" s="145">
        <v>238857.7</v>
      </c>
      <c r="E12" s="213">
        <f t="shared" si="0"/>
        <v>132785.5</v>
      </c>
      <c r="F12" s="87"/>
      <c r="G12" s="6"/>
      <c r="H12" s="6"/>
      <c r="I12" s="4"/>
      <c r="J12" s="4"/>
      <c r="K12" s="4"/>
    </row>
    <row r="13" spans="1:62">
      <c r="A13" s="148" t="s">
        <v>9</v>
      </c>
      <c r="B13" s="144">
        <v>10600000</v>
      </c>
      <c r="C13" s="145">
        <v>36920.9</v>
      </c>
      <c r="D13" s="145">
        <v>39032.5</v>
      </c>
      <c r="E13" s="213">
        <f t="shared" si="0"/>
        <v>2111.5999999999985</v>
      </c>
      <c r="F13" s="87"/>
      <c r="G13" s="6"/>
      <c r="I13" s="4"/>
      <c r="J13" s="4"/>
      <c r="K13" s="4"/>
    </row>
    <row r="14" spans="1:62">
      <c r="A14" s="148" t="s">
        <v>10</v>
      </c>
      <c r="B14" s="144">
        <v>10800000</v>
      </c>
      <c r="C14" s="145">
        <v>10105.5</v>
      </c>
      <c r="D14" s="145">
        <v>9355.2000000000007</v>
      </c>
      <c r="E14" s="213">
        <f t="shared" si="0"/>
        <v>-750.29999999999927</v>
      </c>
      <c r="F14" s="87"/>
      <c r="G14" s="6"/>
      <c r="H14" s="6"/>
      <c r="I14" s="6"/>
      <c r="J14" s="4"/>
      <c r="K14" s="4"/>
    </row>
    <row r="15" spans="1:62" ht="31.5">
      <c r="A15" s="148" t="s">
        <v>11</v>
      </c>
      <c r="B15" s="144">
        <v>10900000</v>
      </c>
      <c r="C15" s="145">
        <v>-4.7</v>
      </c>
      <c r="D15" s="145">
        <v>0</v>
      </c>
      <c r="E15" s="213">
        <f t="shared" si="0"/>
        <v>4.7</v>
      </c>
      <c r="F15" s="87"/>
      <c r="G15" s="6"/>
      <c r="I15" s="4"/>
      <c r="J15" s="4"/>
      <c r="K15" s="4"/>
    </row>
    <row r="16" spans="1:62" ht="31.5">
      <c r="A16" s="148" t="s">
        <v>12</v>
      </c>
      <c r="B16" s="144">
        <v>11100000</v>
      </c>
      <c r="C16" s="145">
        <v>219359.6</v>
      </c>
      <c r="D16" s="145">
        <v>195888.7</v>
      </c>
      <c r="E16" s="213">
        <f t="shared" si="0"/>
        <v>-23470.899999999994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-95910.399999999994</v>
      </c>
      <c r="D17" s="145">
        <v>3006.6</v>
      </c>
      <c r="E17" s="213">
        <f t="shared" si="0"/>
        <v>98917</v>
      </c>
      <c r="F17" s="87"/>
      <c r="G17" s="7"/>
    </row>
    <row r="18" spans="1:10" ht="31.5">
      <c r="A18" s="148" t="s">
        <v>14</v>
      </c>
      <c r="B18" s="144">
        <v>11300000</v>
      </c>
      <c r="C18" s="145">
        <v>1736.7</v>
      </c>
      <c r="D18" s="145">
        <v>925.8</v>
      </c>
      <c r="E18" s="213">
        <f t="shared" si="0"/>
        <v>-810.90000000000009</v>
      </c>
      <c r="F18" s="87"/>
      <c r="G18" s="7"/>
    </row>
    <row r="19" spans="1:10" ht="31.5">
      <c r="A19" s="148" t="s">
        <v>15</v>
      </c>
      <c r="B19" s="144">
        <v>11400000</v>
      </c>
      <c r="C19" s="145">
        <v>77228.399999999994</v>
      </c>
      <c r="D19" s="145">
        <v>69624.399999999994</v>
      </c>
      <c r="E19" s="213">
        <f t="shared" si="0"/>
        <v>-7604</v>
      </c>
      <c r="F19" s="87"/>
      <c r="G19" s="7"/>
    </row>
    <row r="20" spans="1:10">
      <c r="A20" s="148" t="s">
        <v>16</v>
      </c>
      <c r="B20" s="144">
        <v>11600000</v>
      </c>
      <c r="C20" s="145">
        <v>312665.09999999998</v>
      </c>
      <c r="D20" s="145">
        <v>23971.1</v>
      </c>
      <c r="E20" s="213">
        <f t="shared" si="0"/>
        <v>-288694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198.2</v>
      </c>
      <c r="D21" s="145">
        <v>173.5</v>
      </c>
      <c r="E21" s="213">
        <f t="shared" si="0"/>
        <v>-24.699999999999989</v>
      </c>
      <c r="F21" s="87"/>
      <c r="G21" s="7"/>
      <c r="H21" s="8"/>
    </row>
    <row r="22" spans="1:10" ht="61.5" customHeight="1">
      <c r="A22" s="148" t="s">
        <v>149</v>
      </c>
      <c r="B22" s="144">
        <v>11800000</v>
      </c>
      <c r="C22" s="145">
        <v>0</v>
      </c>
      <c r="D22" s="145">
        <v>0</v>
      </c>
      <c r="E22" s="213">
        <f t="shared" si="0"/>
        <v>0</v>
      </c>
      <c r="F22" s="87"/>
      <c r="G22" s="7"/>
      <c r="H22" s="8"/>
    </row>
    <row r="23" spans="1:10">
      <c r="A23" s="150" t="s">
        <v>18</v>
      </c>
      <c r="B23" s="149">
        <v>20000000</v>
      </c>
      <c r="C23" s="141">
        <f>C24+C33+C32+C30+C31</f>
        <v>2050712.9000000001</v>
      </c>
      <c r="D23" s="141">
        <f>D24+D30+D32+D33</f>
        <v>1891149.8699999999</v>
      </c>
      <c r="E23" s="213">
        <f t="shared" si="0"/>
        <v>-159563.03000000026</v>
      </c>
      <c r="F23" s="87"/>
      <c r="G23" s="7"/>
      <c r="H23" s="35"/>
      <c r="I23" s="18"/>
      <c r="J23" s="18"/>
    </row>
    <row r="24" spans="1:10" ht="47.25">
      <c r="A24" s="150" t="s">
        <v>19</v>
      </c>
      <c r="B24" s="142">
        <v>20200000</v>
      </c>
      <c r="C24" s="141">
        <f>C25+C27+C28+C29</f>
        <v>2056063.4000000001</v>
      </c>
      <c r="D24" s="141">
        <f>D25+D27+D28+D29</f>
        <v>1886278.5999999999</v>
      </c>
      <c r="E24" s="213">
        <f t="shared" si="0"/>
        <v>-169784.80000000028</v>
      </c>
      <c r="F24" s="87"/>
      <c r="G24" s="7"/>
      <c r="H24" s="35"/>
      <c r="I24" s="18"/>
      <c r="J24" s="18"/>
    </row>
    <row r="25" spans="1:10">
      <c r="A25" s="151" t="s">
        <v>20</v>
      </c>
      <c r="B25" s="152">
        <v>20210000</v>
      </c>
      <c r="C25" s="145">
        <v>138929.60000000001</v>
      </c>
      <c r="D25" s="145">
        <v>68455.199999999997</v>
      </c>
      <c r="E25" s="213">
        <f t="shared" si="0"/>
        <v>-70474.400000000009</v>
      </c>
      <c r="F25" s="87"/>
      <c r="G25" s="7"/>
    </row>
    <row r="26" spans="1:10">
      <c r="A26" s="151" t="s">
        <v>171</v>
      </c>
      <c r="B26" s="152">
        <v>2021000</v>
      </c>
      <c r="C26" s="145">
        <v>3762.68</v>
      </c>
      <c r="D26" s="145">
        <v>4051.8</v>
      </c>
      <c r="E26" s="213">
        <f t="shared" si="0"/>
        <v>289.12000000000035</v>
      </c>
      <c r="F26" s="87"/>
      <c r="G26" s="7"/>
    </row>
    <row r="27" spans="1:10">
      <c r="A27" s="151" t="s">
        <v>21</v>
      </c>
      <c r="B27" s="152">
        <v>20220000</v>
      </c>
      <c r="C27" s="145">
        <v>283054.7</v>
      </c>
      <c r="D27" s="145">
        <v>332673.2</v>
      </c>
      <c r="E27" s="213">
        <f t="shared" si="0"/>
        <v>49618.5</v>
      </c>
      <c r="F27" s="87"/>
      <c r="G27" s="7"/>
    </row>
    <row r="28" spans="1:10">
      <c r="A28" s="151" t="s">
        <v>22</v>
      </c>
      <c r="B28" s="152">
        <v>20230000</v>
      </c>
      <c r="C28" s="145">
        <v>1453078</v>
      </c>
      <c r="D28" s="145">
        <v>1427569</v>
      </c>
      <c r="E28" s="213">
        <f t="shared" si="0"/>
        <v>-25509</v>
      </c>
      <c r="F28" s="87"/>
      <c r="G28" s="7"/>
      <c r="H28" s="35"/>
    </row>
    <row r="29" spans="1:10">
      <c r="A29" s="151" t="s">
        <v>23</v>
      </c>
      <c r="B29" s="152">
        <v>20240000</v>
      </c>
      <c r="C29" s="145">
        <v>181001.1</v>
      </c>
      <c r="D29" s="145">
        <v>57581.2</v>
      </c>
      <c r="E29" s="213">
        <f t="shared" si="0"/>
        <v>-123419.90000000001</v>
      </c>
      <c r="F29" s="87"/>
      <c r="G29" s="7"/>
    </row>
    <row r="30" spans="1:10">
      <c r="A30" s="151" t="s">
        <v>146</v>
      </c>
      <c r="B30" s="144">
        <v>20704000</v>
      </c>
      <c r="C30" s="145">
        <v>610</v>
      </c>
      <c r="D30" s="145">
        <v>452.2</v>
      </c>
      <c r="E30" s="213">
        <f t="shared" si="0"/>
        <v>-157.80000000000001</v>
      </c>
      <c r="F30" s="87"/>
      <c r="G30" s="7"/>
    </row>
    <row r="31" spans="1:10" ht="92.25" hidden="1" customHeight="1">
      <c r="A31" s="154" t="s">
        <v>170</v>
      </c>
      <c r="B31" s="144">
        <v>20804000</v>
      </c>
      <c r="C31" s="145">
        <v>0</v>
      </c>
      <c r="D31" s="145">
        <v>0</v>
      </c>
      <c r="E31" s="213">
        <f t="shared" si="0"/>
        <v>0</v>
      </c>
      <c r="F31" s="87"/>
      <c r="G31" s="7"/>
    </row>
    <row r="32" spans="1:10" ht="63" customHeight="1">
      <c r="A32" s="154" t="s">
        <v>24</v>
      </c>
      <c r="B32" s="144">
        <v>21800000</v>
      </c>
      <c r="C32" s="145">
        <v>7.2</v>
      </c>
      <c r="D32" s="145">
        <v>5846.87</v>
      </c>
      <c r="E32" s="213">
        <f t="shared" si="0"/>
        <v>5839.67</v>
      </c>
      <c r="F32" s="87"/>
      <c r="G32" s="7"/>
      <c r="H32" s="25"/>
      <c r="I32" s="25"/>
    </row>
    <row r="33" spans="1:12" ht="48.75" customHeight="1">
      <c r="A33" s="146" t="s">
        <v>25</v>
      </c>
      <c r="B33" s="144">
        <v>21900000</v>
      </c>
      <c r="C33" s="145">
        <v>-5967.7</v>
      </c>
      <c r="D33" s="145">
        <v>-1427.8</v>
      </c>
      <c r="E33" s="213">
        <f t="shared" si="0"/>
        <v>4539.8999999999996</v>
      </c>
      <c r="F33" s="87"/>
      <c r="H33" s="188"/>
      <c r="I33" s="188"/>
      <c r="J33" s="188"/>
    </row>
    <row r="34" spans="1:12">
      <c r="A34" s="156" t="s">
        <v>26</v>
      </c>
      <c r="B34" s="220"/>
      <c r="C34" s="155">
        <f>C46+C53+C57+C62+C67+C73+C76+C80+C86+C84</f>
        <v>3485323</v>
      </c>
      <c r="D34" s="155">
        <v>3469240.8</v>
      </c>
      <c r="E34" s="213">
        <f>D34-C34</f>
        <v>-16082.200000000186</v>
      </c>
      <c r="F34" s="208"/>
      <c r="H34" s="209"/>
      <c r="I34" s="209"/>
      <c r="J34" s="210"/>
      <c r="K34" s="211"/>
    </row>
    <row r="35" spans="1:12" s="9" customFormat="1">
      <c r="A35" s="193" t="s">
        <v>159</v>
      </c>
      <c r="B35" s="212"/>
      <c r="C35" s="213">
        <f>C36+C39+C37+C38+C40+C41+C42+C43+C44</f>
        <v>3485323</v>
      </c>
      <c r="D35" s="213">
        <f>D36+D39+D37+D38+D40+D41+D42+D43+D44</f>
        <v>3469240.8</v>
      </c>
      <c r="E35" s="213">
        <f>D35-C35</f>
        <v>-16082.200000000186</v>
      </c>
      <c r="F35" s="87"/>
      <c r="G35" s="7"/>
      <c r="H35" s="7"/>
      <c r="I35" s="214"/>
      <c r="J35" s="215"/>
    </row>
    <row r="36" spans="1:12" ht="31.5">
      <c r="A36" s="164" t="s">
        <v>107</v>
      </c>
      <c r="B36" s="165">
        <v>905</v>
      </c>
      <c r="C36" s="166">
        <v>8124.4</v>
      </c>
      <c r="D36" s="166">
        <v>8575.1</v>
      </c>
      <c r="E36" s="166">
        <f>D36-C36</f>
        <v>450.70000000000073</v>
      </c>
      <c r="F36" s="87"/>
      <c r="G36" s="223"/>
      <c r="H36" s="7"/>
      <c r="I36" s="167"/>
      <c r="J36" s="35"/>
      <c r="K36" s="18"/>
    </row>
    <row r="37" spans="1:12" ht="31.5">
      <c r="A37" s="164" t="s">
        <v>108</v>
      </c>
      <c r="B37" s="168" t="s">
        <v>109</v>
      </c>
      <c r="C37" s="166">
        <v>649.6</v>
      </c>
      <c r="D37" s="166">
        <v>249.6</v>
      </c>
      <c r="E37" s="166">
        <f t="shared" ref="E37:E44" si="1">D37-C37</f>
        <v>-400</v>
      </c>
      <c r="F37" s="87"/>
      <c r="G37" s="178"/>
      <c r="H37" s="167"/>
      <c r="I37" s="167"/>
      <c r="J37" s="4"/>
    </row>
    <row r="38" spans="1:12">
      <c r="A38" s="164" t="s">
        <v>110</v>
      </c>
      <c r="B38" s="165" t="s">
        <v>111</v>
      </c>
      <c r="C38" s="166">
        <v>421242.6</v>
      </c>
      <c r="D38" s="166">
        <v>457611.7</v>
      </c>
      <c r="E38" s="166">
        <f t="shared" si="1"/>
        <v>36369.100000000035</v>
      </c>
      <c r="F38" s="87"/>
      <c r="G38" s="7"/>
      <c r="H38" s="7"/>
      <c r="I38" s="7"/>
      <c r="J38" s="169"/>
    </row>
    <row r="39" spans="1:12" ht="51" customHeight="1">
      <c r="A39" s="164" t="s">
        <v>169</v>
      </c>
      <c r="B39" s="165" t="s">
        <v>168</v>
      </c>
      <c r="C39" s="166">
        <v>440312.6</v>
      </c>
      <c r="D39" s="166">
        <v>361809.6</v>
      </c>
      <c r="E39" s="166">
        <f t="shared" si="1"/>
        <v>-78503</v>
      </c>
      <c r="F39" s="87"/>
      <c r="G39" s="7"/>
      <c r="H39" s="167"/>
      <c r="I39" s="167"/>
      <c r="J39" s="169"/>
    </row>
    <row r="40" spans="1:12" ht="47.25">
      <c r="A40" s="164" t="s">
        <v>112</v>
      </c>
      <c r="B40" s="165" t="s">
        <v>113</v>
      </c>
      <c r="C40" s="166">
        <v>346091.5</v>
      </c>
      <c r="D40" s="166">
        <v>358385.7</v>
      </c>
      <c r="E40" s="166">
        <f t="shared" si="1"/>
        <v>12294.200000000012</v>
      </c>
      <c r="F40" s="87"/>
      <c r="G40" s="7"/>
      <c r="H40" s="170"/>
      <c r="I40" s="170"/>
      <c r="J40" s="4"/>
    </row>
    <row r="41" spans="1:12" ht="47.25">
      <c r="A41" s="164" t="s">
        <v>161</v>
      </c>
      <c r="B41" s="165" t="s">
        <v>115</v>
      </c>
      <c r="C41" s="166">
        <v>37323.599999999999</v>
      </c>
      <c r="D41" s="166">
        <v>38920.400000000001</v>
      </c>
      <c r="E41" s="166">
        <f t="shared" si="1"/>
        <v>1596.8000000000029</v>
      </c>
      <c r="F41" s="87"/>
      <c r="G41" s="7"/>
      <c r="H41" s="167"/>
      <c r="I41" s="167"/>
      <c r="J41" s="4"/>
    </row>
    <row r="42" spans="1:12" ht="38.25" customHeight="1">
      <c r="A42" s="164" t="s">
        <v>160</v>
      </c>
      <c r="B42" s="165" t="s">
        <v>117</v>
      </c>
      <c r="C42" s="166">
        <f>233848.4-0.1</f>
        <v>233848.3</v>
      </c>
      <c r="D42" s="166">
        <v>274418.3</v>
      </c>
      <c r="E42" s="166">
        <f t="shared" si="1"/>
        <v>40570</v>
      </c>
      <c r="F42" s="87"/>
      <c r="G42" s="7"/>
      <c r="H42" s="167"/>
      <c r="I42" s="167"/>
      <c r="J42" s="4"/>
    </row>
    <row r="43" spans="1:12" ht="35.25" customHeight="1">
      <c r="A43" s="164" t="s">
        <v>118</v>
      </c>
      <c r="B43" s="165" t="s">
        <v>119</v>
      </c>
      <c r="C43" s="166">
        <v>1939463.7</v>
      </c>
      <c r="D43" s="166">
        <v>1926908.2</v>
      </c>
      <c r="E43" s="166">
        <f t="shared" si="1"/>
        <v>-12555.5</v>
      </c>
      <c r="F43" s="87"/>
      <c r="G43" s="7"/>
      <c r="H43" s="167"/>
      <c r="I43" s="167"/>
      <c r="J43" s="35"/>
    </row>
    <row r="44" spans="1:12">
      <c r="A44" s="164" t="s">
        <v>120</v>
      </c>
      <c r="B44" s="165" t="s">
        <v>121</v>
      </c>
      <c r="C44" s="166">
        <v>58266.7</v>
      </c>
      <c r="D44" s="166">
        <v>42362.2</v>
      </c>
      <c r="E44" s="166">
        <f t="shared" si="1"/>
        <v>-15904.5</v>
      </c>
      <c r="F44" s="87"/>
      <c r="G44" s="7"/>
      <c r="H44" s="167"/>
      <c r="I44" s="167"/>
      <c r="J44" s="4"/>
    </row>
    <row r="45" spans="1:12">
      <c r="A45" s="193" t="s">
        <v>158</v>
      </c>
      <c r="B45" s="220"/>
      <c r="C45" s="155">
        <f>C46+C53+C57+C62+C67+C73+C76+C80+C84+C86</f>
        <v>3485323</v>
      </c>
      <c r="D45" s="155">
        <v>3469240.8</v>
      </c>
      <c r="E45" s="213">
        <f>D45-C45</f>
        <v>-16082.200000000186</v>
      </c>
      <c r="F45" s="87"/>
      <c r="G45" s="7"/>
      <c r="H45" s="167"/>
      <c r="I45" s="167"/>
      <c r="J45" s="4"/>
    </row>
    <row r="46" spans="1:12" s="11" customFormat="1">
      <c r="A46" s="156" t="s">
        <v>28</v>
      </c>
      <c r="B46" s="183" t="s">
        <v>29</v>
      </c>
      <c r="C46" s="155">
        <f>SUM(C47:C52)</f>
        <v>360207.89999999997</v>
      </c>
      <c r="D46" s="155">
        <f>SUM(D47:D52)</f>
        <v>361732.60000000003</v>
      </c>
      <c r="E46" s="213">
        <f t="shared" ref="E46" si="2">D46-C46</f>
        <v>1524.7000000000698</v>
      </c>
      <c r="F46" s="87"/>
      <c r="G46" s="7"/>
      <c r="H46" s="171"/>
      <c r="I46" s="17"/>
      <c r="J46" s="45"/>
      <c r="K46" s="106"/>
      <c r="L46" s="17"/>
    </row>
    <row r="47" spans="1:12" s="11" customFormat="1" ht="33.75" customHeight="1">
      <c r="A47" s="157" t="s">
        <v>167</v>
      </c>
      <c r="B47" s="159" t="s">
        <v>31</v>
      </c>
      <c r="C47" s="145">
        <v>7500.2</v>
      </c>
      <c r="D47" s="145">
        <v>9702</v>
      </c>
      <c r="E47" s="166">
        <f>D47-C47</f>
        <v>2201.8000000000002</v>
      </c>
      <c r="F47" s="87"/>
      <c r="G47" s="7"/>
      <c r="H47" s="171"/>
      <c r="I47" s="83"/>
      <c r="J47" s="17"/>
    </row>
    <row r="48" spans="1:12" s="11" customFormat="1" ht="31.5">
      <c r="A48" s="158" t="s">
        <v>32</v>
      </c>
      <c r="B48" s="159" t="s">
        <v>33</v>
      </c>
      <c r="C48" s="145">
        <v>649.6</v>
      </c>
      <c r="D48" s="145">
        <v>249.6</v>
      </c>
      <c r="E48" s="166">
        <f t="shared" ref="E48:E87" si="3">D48-C48</f>
        <v>-400</v>
      </c>
      <c r="F48" s="87"/>
      <c r="G48" s="7"/>
      <c r="H48" s="171"/>
      <c r="I48" s="45"/>
      <c r="J48" s="45"/>
      <c r="K48" s="216"/>
    </row>
    <row r="49" spans="1:12" ht="31.5">
      <c r="A49" s="157" t="s">
        <v>34</v>
      </c>
      <c r="B49" s="161" t="s">
        <v>35</v>
      </c>
      <c r="C49" s="145">
        <v>230427.5</v>
      </c>
      <c r="D49" s="145">
        <v>246747.1</v>
      </c>
      <c r="E49" s="166">
        <f t="shared" si="3"/>
        <v>16319.600000000006</v>
      </c>
      <c r="F49" s="87"/>
      <c r="G49" s="7"/>
      <c r="H49" s="171"/>
      <c r="I49" s="18"/>
      <c r="J49" s="18"/>
    </row>
    <row r="50" spans="1:12" ht="35.25" customHeight="1">
      <c r="A50" s="157" t="s">
        <v>36</v>
      </c>
      <c r="B50" s="161" t="s">
        <v>37</v>
      </c>
      <c r="C50" s="153">
        <v>43296.1</v>
      </c>
      <c r="D50" s="153">
        <v>46635.7</v>
      </c>
      <c r="E50" s="166">
        <f t="shared" si="3"/>
        <v>3339.5999999999985</v>
      </c>
      <c r="F50" s="87"/>
      <c r="G50" s="7"/>
      <c r="H50" s="171"/>
      <c r="I50" s="19"/>
      <c r="J50" s="19"/>
      <c r="K50" s="12"/>
    </row>
    <row r="51" spans="1:12">
      <c r="A51" s="157" t="s">
        <v>40</v>
      </c>
      <c r="B51" s="161" t="s">
        <v>41</v>
      </c>
      <c r="C51" s="153">
        <v>0</v>
      </c>
      <c r="D51" s="153">
        <v>0</v>
      </c>
      <c r="E51" s="166">
        <f t="shared" si="3"/>
        <v>0</v>
      </c>
      <c r="F51" s="87"/>
      <c r="G51" s="7"/>
      <c r="H51" s="171"/>
      <c r="I51" s="19"/>
      <c r="J51" s="19"/>
      <c r="K51" s="12"/>
    </row>
    <row r="52" spans="1:12">
      <c r="A52" s="157" t="s">
        <v>42</v>
      </c>
      <c r="B52" s="161" t="s">
        <v>43</v>
      </c>
      <c r="C52" s="153">
        <v>78334.5</v>
      </c>
      <c r="D52" s="153">
        <v>58398.2</v>
      </c>
      <c r="E52" s="166">
        <f t="shared" si="3"/>
        <v>-19936.300000000003</v>
      </c>
      <c r="F52" s="87"/>
      <c r="G52" s="7"/>
      <c r="H52" s="171"/>
      <c r="I52" s="19"/>
      <c r="J52" s="19"/>
      <c r="K52" s="12"/>
    </row>
    <row r="53" spans="1:12" ht="31.5">
      <c r="A53" s="156" t="s">
        <v>44</v>
      </c>
      <c r="B53" s="183" t="s">
        <v>45</v>
      </c>
      <c r="C53" s="155">
        <f>SUM(C54:C55)+C56</f>
        <v>14732.899999999998</v>
      </c>
      <c r="D53" s="155">
        <f>SUM(D54:D55)+D56</f>
        <v>10770.2</v>
      </c>
      <c r="E53" s="221">
        <f t="shared" si="3"/>
        <v>-3962.6999999999971</v>
      </c>
      <c r="F53" s="87"/>
      <c r="G53" s="7"/>
      <c r="H53" s="171"/>
      <c r="I53" s="19"/>
      <c r="J53" s="19"/>
      <c r="K53" s="12"/>
      <c r="L53" s="18"/>
    </row>
    <row r="54" spans="1:12" ht="34.5" customHeight="1">
      <c r="A54" s="157" t="s">
        <v>46</v>
      </c>
      <c r="B54" s="161" t="s">
        <v>47</v>
      </c>
      <c r="C54" s="153">
        <v>407.3</v>
      </c>
      <c r="D54" s="153">
        <v>413.8</v>
      </c>
      <c r="E54" s="166">
        <f t="shared" si="3"/>
        <v>6.5</v>
      </c>
      <c r="F54" s="87"/>
      <c r="I54" s="7"/>
      <c r="J54" s="7"/>
    </row>
    <row r="55" spans="1:12" s="174" customFormat="1" ht="20.25">
      <c r="A55" s="157" t="s">
        <v>48</v>
      </c>
      <c r="B55" s="161" t="s">
        <v>49</v>
      </c>
      <c r="C55" s="153">
        <v>10286.799999999999</v>
      </c>
      <c r="D55" s="153">
        <v>6329</v>
      </c>
      <c r="E55" s="166">
        <f t="shared" si="3"/>
        <v>-3957.7999999999993</v>
      </c>
      <c r="F55" s="87"/>
      <c r="H55" s="175"/>
      <c r="I55" s="176"/>
      <c r="J55" s="177"/>
    </row>
    <row r="56" spans="1:12" s="174" customFormat="1" ht="31.5">
      <c r="A56" s="162" t="s">
        <v>50</v>
      </c>
      <c r="B56" s="161" t="s">
        <v>51</v>
      </c>
      <c r="C56" s="153">
        <v>4038.8</v>
      </c>
      <c r="D56" s="153">
        <v>4027.4</v>
      </c>
      <c r="E56" s="166">
        <f t="shared" si="3"/>
        <v>-11.400000000000091</v>
      </c>
      <c r="F56" s="87"/>
      <c r="H56" s="175"/>
      <c r="I56" s="176"/>
      <c r="J56" s="177"/>
    </row>
    <row r="57" spans="1:12">
      <c r="A57" s="163" t="s">
        <v>52</v>
      </c>
      <c r="B57" s="183" t="s">
        <v>53</v>
      </c>
      <c r="C57" s="155">
        <f>SUM(C58:C61)</f>
        <v>101860.00000000001</v>
      </c>
      <c r="D57" s="155">
        <f>SUM(D58:D61)</f>
        <v>116931.7</v>
      </c>
      <c r="E57" s="166">
        <f t="shared" si="3"/>
        <v>15071.699999999983</v>
      </c>
      <c r="F57" s="87"/>
    </row>
    <row r="58" spans="1:12">
      <c r="A58" s="160" t="s">
        <v>54</v>
      </c>
      <c r="B58" s="161" t="s">
        <v>55</v>
      </c>
      <c r="C58" s="153">
        <v>768.4</v>
      </c>
      <c r="D58" s="153">
        <v>2377.8000000000002</v>
      </c>
      <c r="E58" s="166">
        <f t="shared" si="3"/>
        <v>1609.4</v>
      </c>
      <c r="F58" s="87"/>
      <c r="I58" s="12"/>
    </row>
    <row r="59" spans="1:12">
      <c r="A59" s="160" t="s">
        <v>56</v>
      </c>
      <c r="B59" s="161" t="s">
        <v>57</v>
      </c>
      <c r="C59" s="153">
        <v>58344.4</v>
      </c>
      <c r="D59" s="153">
        <v>71437.8</v>
      </c>
      <c r="E59" s="166">
        <f t="shared" si="3"/>
        <v>13093.400000000001</v>
      </c>
      <c r="F59" s="87"/>
      <c r="H59" s="6"/>
      <c r="I59" s="7"/>
    </row>
    <row r="60" spans="1:12">
      <c r="A60" s="160" t="s">
        <v>58</v>
      </c>
      <c r="B60" s="161" t="s">
        <v>59</v>
      </c>
      <c r="C60" s="153">
        <v>19051.400000000001</v>
      </c>
      <c r="D60" s="153">
        <v>17939.900000000001</v>
      </c>
      <c r="E60" s="166">
        <f t="shared" si="3"/>
        <v>-1111.5</v>
      </c>
      <c r="F60" s="87"/>
    </row>
    <row r="61" spans="1:12">
      <c r="A61" s="160" t="s">
        <v>60</v>
      </c>
      <c r="B61" s="161" t="s">
        <v>61</v>
      </c>
      <c r="C61" s="153">
        <v>23695.8</v>
      </c>
      <c r="D61" s="153">
        <v>25176.2</v>
      </c>
      <c r="E61" s="166">
        <f t="shared" si="3"/>
        <v>1480.4000000000015</v>
      </c>
      <c r="F61" s="87"/>
    </row>
    <row r="62" spans="1:12">
      <c r="A62" s="156" t="s">
        <v>62</v>
      </c>
      <c r="B62" s="183" t="s">
        <v>63</v>
      </c>
      <c r="C62" s="155">
        <f>SUM(C63:C66)</f>
        <v>421846.2</v>
      </c>
      <c r="D62" s="155">
        <f>SUM(D63:D66)</f>
        <v>374989.4</v>
      </c>
      <c r="E62" s="166">
        <f t="shared" si="3"/>
        <v>-46856.799999999988</v>
      </c>
      <c r="F62" s="87"/>
    </row>
    <row r="63" spans="1:12">
      <c r="A63" s="157" t="s">
        <v>64</v>
      </c>
      <c r="B63" s="161" t="s">
        <v>65</v>
      </c>
      <c r="C63" s="153">
        <v>15322</v>
      </c>
      <c r="D63" s="153">
        <v>17376.7</v>
      </c>
      <c r="E63" s="166">
        <f t="shared" si="3"/>
        <v>2054.7000000000007</v>
      </c>
      <c r="F63" s="87"/>
    </row>
    <row r="64" spans="1:12">
      <c r="A64" s="157" t="s">
        <v>66</v>
      </c>
      <c r="B64" s="161" t="s">
        <v>67</v>
      </c>
      <c r="C64" s="153">
        <v>6810.3</v>
      </c>
      <c r="D64" s="153">
        <v>13650.6</v>
      </c>
      <c r="E64" s="166">
        <f t="shared" si="3"/>
        <v>6840.3</v>
      </c>
      <c r="F64" s="87"/>
    </row>
    <row r="65" spans="1:18">
      <c r="A65" s="157" t="s">
        <v>68</v>
      </c>
      <c r="B65" s="161" t="s">
        <v>69</v>
      </c>
      <c r="C65" s="153">
        <v>344151.9</v>
      </c>
      <c r="D65" s="153">
        <v>282287.7</v>
      </c>
      <c r="E65" s="166">
        <f t="shared" si="3"/>
        <v>-61864.200000000012</v>
      </c>
      <c r="F65" s="87"/>
    </row>
    <row r="66" spans="1:18" ht="31.5">
      <c r="A66" s="157" t="s">
        <v>70</v>
      </c>
      <c r="B66" s="161" t="s">
        <v>71</v>
      </c>
      <c r="C66" s="153">
        <v>55562</v>
      </c>
      <c r="D66" s="153">
        <v>61674.400000000001</v>
      </c>
      <c r="E66" s="166">
        <f t="shared" si="3"/>
        <v>6112.4000000000015</v>
      </c>
      <c r="F66" s="87"/>
    </row>
    <row r="67" spans="1:18">
      <c r="A67" s="163" t="s">
        <v>72</v>
      </c>
      <c r="B67" s="183" t="s">
        <v>73</v>
      </c>
      <c r="C67" s="155">
        <f>C68+C69+C71+C72+C70</f>
        <v>1997580.2999999998</v>
      </c>
      <c r="D67" s="155">
        <f>D68+D69+D71+D72+D70</f>
        <v>1987213.1</v>
      </c>
      <c r="E67" s="166">
        <f t="shared" si="3"/>
        <v>-10367.199999999721</v>
      </c>
      <c r="F67" s="87"/>
    </row>
    <row r="68" spans="1:18">
      <c r="A68" s="157" t="s">
        <v>74</v>
      </c>
      <c r="B68" s="161" t="s">
        <v>75</v>
      </c>
      <c r="C68" s="153">
        <v>711910</v>
      </c>
      <c r="D68" s="153">
        <v>700334.3</v>
      </c>
      <c r="E68" s="166">
        <f t="shared" si="3"/>
        <v>-11575.699999999953</v>
      </c>
      <c r="F68" s="87"/>
    </row>
    <row r="69" spans="1:18">
      <c r="A69" s="157" t="s">
        <v>76</v>
      </c>
      <c r="B69" s="161" t="s">
        <v>77</v>
      </c>
      <c r="C69" s="218">
        <f>1042052.6+0.1</f>
        <v>1042052.7</v>
      </c>
      <c r="D69" s="153">
        <v>1025594.2</v>
      </c>
      <c r="E69" s="166">
        <f t="shared" si="3"/>
        <v>-16458.5</v>
      </c>
      <c r="F69" s="87"/>
    </row>
    <row r="70" spans="1:18">
      <c r="A70" s="157" t="s">
        <v>152</v>
      </c>
      <c r="B70" s="161" t="s">
        <v>151</v>
      </c>
      <c r="C70" s="153">
        <v>140709</v>
      </c>
      <c r="D70" s="153">
        <v>139550.79999999999</v>
      </c>
      <c r="E70" s="166">
        <f t="shared" si="3"/>
        <v>-1158.2000000000116</v>
      </c>
      <c r="F70" s="87"/>
    </row>
    <row r="71" spans="1:18">
      <c r="A71" s="157" t="s">
        <v>78</v>
      </c>
      <c r="B71" s="161" t="s">
        <v>79</v>
      </c>
      <c r="C71" s="153">
        <v>13256.2</v>
      </c>
      <c r="D71" s="153">
        <v>21336.3</v>
      </c>
      <c r="E71" s="166">
        <f t="shared" si="3"/>
        <v>8080.0999999999985</v>
      </c>
      <c r="F71" s="87"/>
    </row>
    <row r="72" spans="1:18" s="2" customFormat="1">
      <c r="A72" s="157" t="s">
        <v>80</v>
      </c>
      <c r="B72" s="161" t="s">
        <v>81</v>
      </c>
      <c r="C72" s="153">
        <v>89652.4</v>
      </c>
      <c r="D72" s="153">
        <v>100397.5</v>
      </c>
      <c r="E72" s="166">
        <f t="shared" si="3"/>
        <v>10745.100000000006</v>
      </c>
      <c r="F72" s="87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s="2" customFormat="1">
      <c r="A73" s="156" t="s">
        <v>82</v>
      </c>
      <c r="B73" s="183" t="s">
        <v>83</v>
      </c>
      <c r="C73" s="155">
        <f>SUM(C74:C75)</f>
        <v>274855.7</v>
      </c>
      <c r="D73" s="155">
        <f>SUM(D74:D75)</f>
        <v>284495.90000000002</v>
      </c>
      <c r="E73" s="166">
        <f t="shared" si="3"/>
        <v>9640.2000000000116</v>
      </c>
      <c r="F73" s="87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s="2" customFormat="1">
      <c r="A74" s="157" t="s">
        <v>84</v>
      </c>
      <c r="B74" s="161" t="s">
        <v>85</v>
      </c>
      <c r="C74" s="153">
        <v>208968</v>
      </c>
      <c r="D74" s="153">
        <v>213256</v>
      </c>
      <c r="E74" s="166">
        <f t="shared" si="3"/>
        <v>4288</v>
      </c>
      <c r="F74" s="87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s="2" customFormat="1" ht="18" customHeight="1">
      <c r="A75" s="157" t="s">
        <v>86</v>
      </c>
      <c r="B75" s="161" t="s">
        <v>87</v>
      </c>
      <c r="C75" s="218">
        <f>65887.6+0.1</f>
        <v>65887.700000000012</v>
      </c>
      <c r="D75" s="153">
        <v>71239.899999999994</v>
      </c>
      <c r="E75" s="166">
        <f t="shared" si="3"/>
        <v>5352.1999999999825</v>
      </c>
      <c r="F75" s="87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s="2" customFormat="1">
      <c r="A76" s="156" t="s">
        <v>88</v>
      </c>
      <c r="B76" s="183" t="s">
        <v>89</v>
      </c>
      <c r="C76" s="141">
        <f>SUM(C77:C79)</f>
        <v>50755.199999999997</v>
      </c>
      <c r="D76" s="141">
        <f>SUM(D77:D79)</f>
        <v>47772.2</v>
      </c>
      <c r="E76" s="166">
        <f>D76-C76</f>
        <v>-2983</v>
      </c>
      <c r="F76" s="87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>
      <c r="A77" s="157" t="s">
        <v>90</v>
      </c>
      <c r="B77" s="161" t="s">
        <v>91</v>
      </c>
      <c r="C77" s="153">
        <v>11415.9</v>
      </c>
      <c r="D77" s="153">
        <v>11696</v>
      </c>
      <c r="E77" s="166">
        <f t="shared" si="3"/>
        <v>280.10000000000036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>
      <c r="A78" s="157" t="s">
        <v>92</v>
      </c>
      <c r="B78" s="161" t="s">
        <v>93</v>
      </c>
      <c r="C78" s="153">
        <v>12789.1</v>
      </c>
      <c r="D78" s="153">
        <v>10415.799999999999</v>
      </c>
      <c r="E78" s="166">
        <f t="shared" si="3"/>
        <v>-2373.3000000000011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7" t="s">
        <v>94</v>
      </c>
      <c r="B79" s="161" t="s">
        <v>95</v>
      </c>
      <c r="C79" s="153">
        <v>26550.2</v>
      </c>
      <c r="D79" s="153">
        <v>25660.400000000001</v>
      </c>
      <c r="E79" s="166">
        <f t="shared" si="3"/>
        <v>-889.79999999999927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>
      <c r="A80" s="156" t="s">
        <v>96</v>
      </c>
      <c r="B80" s="183" t="s">
        <v>97</v>
      </c>
      <c r="C80" s="155">
        <f>SUM(C81:C83)</f>
        <v>234439.3</v>
      </c>
      <c r="D80" s="155">
        <f>SUM(D81:D83)</f>
        <v>274418.3</v>
      </c>
      <c r="E80" s="166">
        <f t="shared" si="3"/>
        <v>39979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62" t="s">
        <v>98</v>
      </c>
      <c r="B81" s="161" t="s">
        <v>99</v>
      </c>
      <c r="C81" s="153">
        <v>220243.5</v>
      </c>
      <c r="D81" s="153">
        <v>107314.5</v>
      </c>
      <c r="E81" s="166">
        <f t="shared" si="3"/>
        <v>-112929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62" t="s">
        <v>178</v>
      </c>
      <c r="B82" s="184" t="s">
        <v>179</v>
      </c>
      <c r="C82" s="153">
        <v>0</v>
      </c>
      <c r="D82" s="153">
        <v>152177.9</v>
      </c>
      <c r="E82" s="166">
        <f t="shared" si="3"/>
        <v>152177.9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 ht="18" customHeight="1">
      <c r="A83" s="162" t="s">
        <v>100</v>
      </c>
      <c r="B83" s="161" t="s">
        <v>101</v>
      </c>
      <c r="C83" s="153">
        <v>14195.8</v>
      </c>
      <c r="D83" s="153">
        <v>14925.9</v>
      </c>
      <c r="E83" s="166">
        <f t="shared" si="3"/>
        <v>730.10000000000036</v>
      </c>
      <c r="F83" s="87"/>
      <c r="G83" s="3"/>
      <c r="H83" s="22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187" customFormat="1">
      <c r="A84" s="150" t="s">
        <v>162</v>
      </c>
      <c r="B84" s="183" t="s">
        <v>163</v>
      </c>
      <c r="C84" s="155">
        <f>C85</f>
        <v>6400</v>
      </c>
      <c r="D84" s="155">
        <f>D85</f>
        <v>6655.2</v>
      </c>
      <c r="E84" s="166">
        <f t="shared" si="3"/>
        <v>255.19999999999982</v>
      </c>
      <c r="F84" s="87"/>
      <c r="G84" s="11"/>
      <c r="H84" s="33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1:18" s="2" customFormat="1">
      <c r="A85" s="162" t="s">
        <v>165</v>
      </c>
      <c r="B85" s="161" t="s">
        <v>164</v>
      </c>
      <c r="C85" s="153">
        <v>6400</v>
      </c>
      <c r="D85" s="153">
        <v>6655.2</v>
      </c>
      <c r="E85" s="166">
        <f t="shared" si="3"/>
        <v>255.19999999999982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 ht="31.5">
      <c r="A86" s="156" t="s">
        <v>102</v>
      </c>
      <c r="B86" s="183" t="s">
        <v>103</v>
      </c>
      <c r="C86" s="155">
        <f>C87</f>
        <v>22645.5</v>
      </c>
      <c r="D86" s="155">
        <f>D87</f>
        <v>4262.3</v>
      </c>
      <c r="E86" s="166">
        <f t="shared" si="3"/>
        <v>-18383.2</v>
      </c>
      <c r="F86" s="87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" customFormat="1" ht="31.5">
      <c r="A87" s="162" t="s">
        <v>104</v>
      </c>
      <c r="B87" s="161" t="s">
        <v>105</v>
      </c>
      <c r="C87" s="153">
        <v>22645.5</v>
      </c>
      <c r="D87" s="153">
        <v>4262.3</v>
      </c>
      <c r="E87" s="166">
        <f t="shared" si="3"/>
        <v>-18383.2</v>
      </c>
      <c r="F87" s="87"/>
      <c r="G87" s="189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2" customFormat="1" ht="28.5" customHeight="1">
      <c r="A88" s="217" t="s">
        <v>180</v>
      </c>
      <c r="B88" s="172"/>
      <c r="C88" s="173"/>
      <c r="D88" s="173"/>
      <c r="E88" s="173"/>
      <c r="F88" s="87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2" customFormat="1">
      <c r="A89" s="37"/>
      <c r="B89" s="1"/>
      <c r="C89" s="86"/>
      <c r="D89" s="86"/>
      <c r="E89" s="86"/>
      <c r="F89" s="86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2" customFormat="1">
      <c r="A90" s="37"/>
      <c r="B90" s="1"/>
      <c r="C90" s="86"/>
      <c r="D90" s="86"/>
      <c r="E90" s="86"/>
      <c r="F90" s="86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>
      <c r="A91" s="37"/>
      <c r="B91" s="1"/>
      <c r="C91" s="86"/>
      <c r="D91" s="86"/>
      <c r="E91" s="86"/>
      <c r="F91" s="86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>
      <c r="A92" s="37"/>
      <c r="B92" s="1"/>
      <c r="C92" s="86"/>
      <c r="D92" s="86"/>
      <c r="E92" s="86"/>
      <c r="F92" s="86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>
      <c r="A93" s="37"/>
      <c r="B93" s="1"/>
      <c r="C93" s="86"/>
      <c r="D93" s="86"/>
      <c r="E93" s="86"/>
      <c r="F93" s="86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>
      <c r="A94" s="37"/>
      <c r="B94" s="1"/>
      <c r="C94" s="86"/>
      <c r="D94" s="86"/>
      <c r="E94" s="86"/>
      <c r="F94" s="86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s="2" customFormat="1">
      <c r="A95" s="37"/>
      <c r="B95" s="1"/>
      <c r="C95" s="86"/>
      <c r="D95" s="86"/>
      <c r="E95" s="86"/>
      <c r="F95" s="86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s="2" customFormat="1">
      <c r="A96" s="37"/>
      <c r="B96" s="1"/>
      <c r="C96" s="86"/>
      <c r="D96" s="86"/>
      <c r="E96" s="86"/>
      <c r="F96" s="86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s="2" customFormat="1">
      <c r="A97" s="37"/>
      <c r="B97" s="1"/>
      <c r="C97" s="86"/>
      <c r="D97" s="86"/>
      <c r="E97" s="86"/>
      <c r="F97" s="86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s="2" customFormat="1">
      <c r="A98" s="37"/>
      <c r="B98" s="1"/>
      <c r="C98" s="86"/>
      <c r="D98" s="86"/>
      <c r="E98" s="86"/>
      <c r="F98" s="86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s="2" customFormat="1">
      <c r="A99" s="37"/>
      <c r="B99" s="1"/>
      <c r="C99" s="86"/>
      <c r="D99" s="86"/>
      <c r="E99" s="86"/>
      <c r="F99" s="86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s="2" customFormat="1">
      <c r="A100" s="37"/>
      <c r="B100" s="1"/>
      <c r="C100" s="86"/>
      <c r="D100" s="86"/>
      <c r="E100" s="86"/>
      <c r="F100" s="86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>
      <c r="A101" s="37"/>
      <c r="B101" s="1"/>
      <c r="C101" s="86"/>
      <c r="D101" s="86"/>
      <c r="E101" s="86"/>
      <c r="F101" s="86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>
      <c r="A102" s="37"/>
      <c r="B102" s="1"/>
      <c r="C102" s="86"/>
      <c r="D102" s="86"/>
      <c r="E102" s="86"/>
      <c r="F102" s="86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>
      <c r="A103" s="37"/>
      <c r="B103" s="1"/>
      <c r="C103" s="86"/>
      <c r="D103" s="86"/>
      <c r="E103" s="86"/>
      <c r="F103" s="86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>
      <c r="A104" s="37"/>
      <c r="B104" s="1"/>
      <c r="C104" s="86"/>
      <c r="D104" s="86"/>
      <c r="E104" s="86"/>
      <c r="F104" s="86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>
      <c r="A105" s="37"/>
      <c r="B105" s="1"/>
      <c r="C105" s="86"/>
      <c r="D105" s="86"/>
      <c r="E105" s="86"/>
      <c r="F105" s="86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>
      <c r="A106" s="37"/>
      <c r="B106" s="1"/>
      <c r="C106" s="86"/>
      <c r="D106" s="86"/>
      <c r="E106" s="86"/>
      <c r="F106" s="86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37"/>
      <c r="B107" s="1"/>
      <c r="C107" s="86"/>
      <c r="D107" s="86"/>
      <c r="E107" s="86"/>
      <c r="F107" s="86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37"/>
      <c r="B108" s="1"/>
      <c r="C108" s="86"/>
      <c r="D108" s="86"/>
      <c r="E108" s="86"/>
      <c r="F108" s="86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37"/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91"/>
      <c r="D277" s="91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91"/>
      <c r="D278" s="91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91"/>
      <c r="D279" s="91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91"/>
      <c r="D280" s="91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91"/>
      <c r="D281" s="91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91"/>
      <c r="D282" s="91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91"/>
      <c r="D283" s="91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91"/>
      <c r="D284" s="91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91"/>
      <c r="D285" s="91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91"/>
      <c r="D286" s="91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91"/>
      <c r="D287" s="91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91"/>
      <c r="D288" s="91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91"/>
      <c r="D289" s="91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91"/>
      <c r="D290" s="91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91"/>
      <c r="D291" s="91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91"/>
      <c r="D292" s="91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91"/>
      <c r="D293" s="91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91"/>
      <c r="D294" s="91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91"/>
      <c r="D295" s="91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91"/>
      <c r="D296" s="91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91"/>
      <c r="D297" s="91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91"/>
      <c r="D298" s="91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91"/>
      <c r="D299" s="91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91"/>
      <c r="D300" s="91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</sheetData>
  <mergeCells count="6">
    <mergeCell ref="A1:E2"/>
    <mergeCell ref="A5:A6"/>
    <mergeCell ref="B5:B6"/>
    <mergeCell ref="C5:C6"/>
    <mergeCell ref="E5:E6"/>
    <mergeCell ref="D5:D6"/>
  </mergeCells>
  <printOptions horizontalCentered="1"/>
  <pageMargins left="0" right="0" top="0" bottom="0" header="0" footer="0"/>
  <pageSetup paperSize="9" scale="57" fitToHeight="2" orientation="portrait" blackAndWhite="1" r:id="rId1"/>
  <headerFooter alignWithMargins="0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исправлениями</vt:lpstr>
      <vt:lpstr>аналитика</vt:lpstr>
      <vt:lpstr>аналитика исполнения  </vt:lpstr>
      <vt:lpstr>'аналитика исполнения  '!Заголовки_для_печати</vt:lpstr>
      <vt:lpstr>'аналитика исполнения  '!Область_печати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2024-01-27T08:26:17Z</cp:lastPrinted>
  <dcterms:created xsi:type="dcterms:W3CDTF">2014-02-03T08:40:31Z</dcterms:created>
  <dcterms:modified xsi:type="dcterms:W3CDTF">2024-01-29T13:49:47Z</dcterms:modified>
</cp:coreProperties>
</file>